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tables/table2.xml" ContentType="application/vnd.openxmlformats-officedocument.spreadsheetml.tab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iderspruch\A-Widerspruch\Internet\widerspruch-sozialberatung-de\Excel\"/>
    </mc:Choice>
  </mc:AlternateContent>
  <bookViews>
    <workbookView xWindow="-120" yWindow="-120" windowWidth="29040" windowHeight="15840" tabRatio="631"/>
  </bookViews>
  <sheets>
    <sheet name="Vorwort" sheetId="9" r:id="rId1"/>
    <sheet name="1. ALG II Monats-Berechnung" sheetId="13" r:id="rId2"/>
    <sheet name="Kinderzuschlag" sheetId="10" state="hidden" r:id="rId3"/>
    <sheet name="Wohngeld" sheetId="12" state="hidden" r:id="rId4"/>
    <sheet name="RS2" sheetId="14" state="hidden" r:id="rId5"/>
    <sheet name="2. a) Jahresrechnung BG" sheetId="6" r:id="rId6"/>
    <sheet name="2. b) Jahresrechnung Bedarfe" sheetId="1" r:id="rId7"/>
    <sheet name="2. c) Jahresrechnung Einkommen" sheetId="4" r:id="rId8"/>
    <sheet name="2. d) Jahresrechnung Anspruch" sheetId="5" r:id="rId9"/>
    <sheet name="Endgültige Bewilligung" sheetId="7" state="hidden" r:id="rId10"/>
    <sheet name="RS" sheetId="2" state="hidden" r:id="rId11"/>
    <sheet name="Berechnung" sheetId="8" state="hidden" r:id="rId12"/>
    <sheet name="Wohngeld (Rechnung)" sheetId="11" state="hidden" r:id="rId13"/>
  </sheets>
  <definedNames>
    <definedName name="_xlnm.Print_Area" localSheetId="6">'2. b) Jahresrechnung Bedarfe'!$B$3:$N$22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7" i="13" l="1"/>
  <c r="I37" i="13"/>
  <c r="H37" i="13"/>
  <c r="G37" i="13"/>
  <c r="F37" i="13"/>
  <c r="E37" i="13"/>
  <c r="D37" i="13"/>
  <c r="D4" i="13" l="1"/>
  <c r="D24" i="4" l="1"/>
  <c r="C24" i="4"/>
  <c r="C29" i="13" l="1"/>
  <c r="B18" i="1" l="1"/>
  <c r="B17" i="1"/>
  <c r="B16" i="1"/>
  <c r="J23" i="13"/>
  <c r="I23" i="13"/>
  <c r="H23" i="13"/>
  <c r="J51" i="14"/>
  <c r="J50" i="14"/>
  <c r="J49" i="14"/>
  <c r="C3" i="14"/>
  <c r="C2" i="14"/>
  <c r="F4" i="13"/>
  <c r="E29" i="14" s="1"/>
  <c r="E28" i="14" l="1"/>
  <c r="E30" i="14" s="1"/>
  <c r="E36" i="14" l="1"/>
  <c r="E33" i="14"/>
  <c r="E34" i="14"/>
  <c r="E35" i="14"/>
  <c r="E31" i="14"/>
  <c r="E40" i="14" l="1"/>
  <c r="E38" i="14"/>
  <c r="E39" i="14"/>
  <c r="E41" i="14"/>
  <c r="E42" i="14"/>
  <c r="E43" i="14" s="1"/>
  <c r="E44" i="14" s="1"/>
  <c r="D36" i="13" l="1"/>
  <c r="N18" i="1" l="1"/>
  <c r="M18" i="1"/>
  <c r="L18" i="1"/>
  <c r="K18" i="1"/>
  <c r="J18" i="1"/>
  <c r="I18" i="1"/>
  <c r="H18" i="1"/>
  <c r="G18" i="1"/>
  <c r="F18" i="1"/>
  <c r="E18" i="1"/>
  <c r="D18" i="1"/>
  <c r="N17" i="1"/>
  <c r="M17" i="1"/>
  <c r="L17" i="1"/>
  <c r="K17" i="1"/>
  <c r="J17" i="1"/>
  <c r="I17" i="1"/>
  <c r="H17" i="1"/>
  <c r="G17" i="1"/>
  <c r="F17" i="1"/>
  <c r="E17" i="1"/>
  <c r="D17" i="1"/>
  <c r="N16" i="1"/>
  <c r="M16" i="1"/>
  <c r="L16" i="1"/>
  <c r="K16" i="1"/>
  <c r="J16" i="1"/>
  <c r="I16" i="1"/>
  <c r="H16" i="1"/>
  <c r="G16" i="1"/>
  <c r="F16" i="1"/>
  <c r="E16" i="1"/>
  <c r="D16" i="1"/>
  <c r="C18" i="1"/>
  <c r="C17" i="1"/>
  <c r="C16" i="1"/>
  <c r="E15" i="1"/>
  <c r="D15" i="1"/>
  <c r="E92" i="8"/>
  <c r="N91" i="8"/>
  <c r="C91" i="8"/>
  <c r="G85" i="8"/>
  <c r="G84" i="8"/>
  <c r="G83" i="8"/>
  <c r="M92" i="8" s="1"/>
  <c r="G82" i="8"/>
  <c r="I92" i="8" s="1"/>
  <c r="G81" i="8"/>
  <c r="G79" i="8"/>
  <c r="N92" i="8" s="1"/>
  <c r="E85" i="8"/>
  <c r="E84" i="8"/>
  <c r="E83" i="8"/>
  <c r="E82" i="8"/>
  <c r="I91" i="8" s="1"/>
  <c r="E81" i="8"/>
  <c r="E80" i="8"/>
  <c r="H80" i="8" s="1"/>
  <c r="E79" i="8"/>
  <c r="F91" i="8" s="1"/>
  <c r="N9" i="1"/>
  <c r="M9" i="1"/>
  <c r="L9" i="1"/>
  <c r="K9" i="1"/>
  <c r="J9" i="1"/>
  <c r="I9" i="1"/>
  <c r="H9" i="1"/>
  <c r="G9" i="1"/>
  <c r="F9" i="1"/>
  <c r="E9" i="1"/>
  <c r="D9" i="1"/>
  <c r="C9" i="1"/>
  <c r="E71" i="8"/>
  <c r="E61" i="8"/>
  <c r="E3" i="1"/>
  <c r="N3" i="1"/>
  <c r="M3" i="1"/>
  <c r="L3" i="1"/>
  <c r="K3" i="1"/>
  <c r="J3" i="1"/>
  <c r="I3" i="1"/>
  <c r="H3" i="1"/>
  <c r="G3" i="1"/>
  <c r="F3" i="1"/>
  <c r="D3" i="1"/>
  <c r="C3" i="1"/>
  <c r="D91" i="8" l="1"/>
  <c r="C92" i="8"/>
  <c r="F92" i="8"/>
  <c r="E91" i="8"/>
  <c r="J92" i="8"/>
  <c r="J91" i="8"/>
  <c r="D92" i="8"/>
  <c r="G91" i="8"/>
  <c r="L91" i="8"/>
  <c r="G92" i="8"/>
  <c r="K92" i="8"/>
  <c r="H91" i="8"/>
  <c r="M91" i="8"/>
  <c r="H92" i="8"/>
  <c r="L92" i="8"/>
  <c r="F93" i="8"/>
  <c r="H79" i="8"/>
  <c r="K91" i="8"/>
  <c r="H83" i="8"/>
  <c r="H82" i="8"/>
  <c r="H84" i="8"/>
  <c r="H81" i="8"/>
  <c r="H85" i="8"/>
  <c r="E7" i="4"/>
  <c r="F7" i="4"/>
  <c r="D93" i="8" l="1"/>
  <c r="N93" i="8"/>
  <c r="C93" i="8"/>
  <c r="E93" i="8"/>
  <c r="G93" i="8"/>
  <c r="I93" i="8"/>
  <c r="H93" i="8"/>
  <c r="L93" i="8"/>
  <c r="J93" i="8"/>
  <c r="M93" i="8"/>
  <c r="K93" i="8"/>
  <c r="M14" i="14"/>
  <c r="K14" i="14"/>
  <c r="E46" i="14" s="1"/>
  <c r="I14" i="14"/>
  <c r="G14" i="14"/>
  <c r="E14" i="14"/>
  <c r="C14" i="14"/>
  <c r="G23" i="14"/>
  <c r="E23" i="14"/>
  <c r="C23" i="14"/>
  <c r="F105" i="2"/>
  <c r="F104" i="2"/>
  <c r="F103" i="2"/>
  <c r="F102" i="2"/>
  <c r="F101" i="2"/>
  <c r="F100" i="2"/>
  <c r="F99" i="2"/>
  <c r="F98" i="2"/>
  <c r="F97" i="2"/>
  <c r="F96" i="2"/>
  <c r="F95" i="2"/>
  <c r="F94" i="2"/>
  <c r="F90" i="2"/>
  <c r="F89" i="2"/>
  <c r="F88" i="2"/>
  <c r="F87" i="2"/>
  <c r="F86" i="2"/>
  <c r="F85" i="2"/>
  <c r="F84" i="2"/>
  <c r="F83" i="2"/>
  <c r="F82" i="2"/>
  <c r="F81" i="2"/>
  <c r="F80" i="2"/>
  <c r="F79" i="2"/>
  <c r="F75" i="2"/>
  <c r="F74" i="2"/>
  <c r="F73" i="2"/>
  <c r="F72" i="2"/>
  <c r="F71" i="2"/>
  <c r="F70" i="2"/>
  <c r="F69" i="2"/>
  <c r="F68" i="2"/>
  <c r="F67" i="2"/>
  <c r="F66" i="2"/>
  <c r="F65" i="2"/>
  <c r="F64" i="2"/>
  <c r="F60" i="2"/>
  <c r="F59" i="2"/>
  <c r="F58" i="2"/>
  <c r="F57" i="2"/>
  <c r="F56" i="2"/>
  <c r="F55" i="2"/>
  <c r="F54" i="2"/>
  <c r="F53" i="2"/>
  <c r="F52" i="2"/>
  <c r="F51" i="2"/>
  <c r="F50" i="2"/>
  <c r="F49" i="2"/>
  <c r="F45" i="2"/>
  <c r="F44" i="2"/>
  <c r="F43" i="2"/>
  <c r="F42" i="2"/>
  <c r="F41" i="2"/>
  <c r="F40" i="2"/>
  <c r="F39" i="2"/>
  <c r="F38" i="2"/>
  <c r="F37" i="2"/>
  <c r="F36" i="2"/>
  <c r="F35" i="2"/>
  <c r="F34" i="2"/>
  <c r="F30" i="2"/>
  <c r="F29" i="2"/>
  <c r="F28" i="2"/>
  <c r="F27" i="2"/>
  <c r="F26" i="2"/>
  <c r="F25" i="2"/>
  <c r="F24" i="2"/>
  <c r="F23" i="2"/>
  <c r="F22" i="2"/>
  <c r="F21" i="2"/>
  <c r="F20" i="2"/>
  <c r="F19" i="2"/>
  <c r="F16" i="2"/>
  <c r="F15" i="2"/>
  <c r="F14" i="2"/>
  <c r="F13" i="2"/>
  <c r="F12" i="2"/>
  <c r="F11" i="2"/>
  <c r="E45" i="14" l="1"/>
  <c r="E47" i="14" s="1"/>
  <c r="F31" i="2"/>
  <c r="F46" i="2"/>
  <c r="F61" i="2"/>
  <c r="F76" i="2"/>
  <c r="F91" i="2"/>
  <c r="F106" i="2"/>
  <c r="F11" i="13" l="1"/>
  <c r="F10" i="13"/>
  <c r="C28" i="14"/>
  <c r="C30" i="14" s="1"/>
  <c r="C29" i="14"/>
  <c r="J17" i="10"/>
  <c r="H17" i="10"/>
  <c r="J8" i="10"/>
  <c r="H8" i="10"/>
  <c r="J4" i="13"/>
  <c r="I4" i="13"/>
  <c r="H4" i="13"/>
  <c r="G4" i="13"/>
  <c r="G45" i="13" s="1"/>
  <c r="E4" i="13"/>
  <c r="I50" i="14" l="1"/>
  <c r="I45" i="14"/>
  <c r="I30" i="14"/>
  <c r="I51" i="14"/>
  <c r="I46" i="14"/>
  <c r="I31" i="14"/>
  <c r="I49" i="14"/>
  <c r="I29" i="14"/>
  <c r="J10" i="13"/>
  <c r="I47" i="14"/>
  <c r="I42" i="14"/>
  <c r="I43" i="14" s="1"/>
  <c r="I44" i="14" s="1"/>
  <c r="I28" i="14"/>
  <c r="J11" i="13"/>
  <c r="G49" i="14"/>
  <c r="G29" i="14"/>
  <c r="H11" i="13"/>
  <c r="G45" i="14"/>
  <c r="G47" i="14"/>
  <c r="G42" i="14"/>
  <c r="G43" i="14" s="1"/>
  <c r="G44" i="14" s="1"/>
  <c r="G28" i="14"/>
  <c r="G51" i="14"/>
  <c r="G46" i="14"/>
  <c r="G31" i="14"/>
  <c r="G50" i="14"/>
  <c r="G30" i="14"/>
  <c r="H10" i="13"/>
  <c r="H50" i="14"/>
  <c r="H45" i="14"/>
  <c r="H29" i="14"/>
  <c r="H46" i="14"/>
  <c r="H30" i="14"/>
  <c r="H49" i="14"/>
  <c r="H42" i="14"/>
  <c r="H43" i="14" s="1"/>
  <c r="H44" i="14" s="1"/>
  <c r="H28" i="14"/>
  <c r="H47" i="14"/>
  <c r="H31" i="14"/>
  <c r="I10" i="13"/>
  <c r="H51" i="14"/>
  <c r="I11" i="13"/>
  <c r="F28" i="14"/>
  <c r="F31" i="14" s="1"/>
  <c r="F29" i="14"/>
  <c r="C31" i="14"/>
  <c r="C42" i="14" s="1"/>
  <c r="D29" i="14"/>
  <c r="D28" i="14"/>
  <c r="D30" i="14" s="1"/>
  <c r="F6" i="13"/>
  <c r="F45" i="13"/>
  <c r="J6" i="13"/>
  <c r="J8" i="13"/>
  <c r="J7" i="13"/>
  <c r="I7" i="13"/>
  <c r="I6" i="13"/>
  <c r="I8" i="13"/>
  <c r="H7" i="13"/>
  <c r="H8" i="13"/>
  <c r="H6" i="13"/>
  <c r="G6" i="13"/>
  <c r="G8" i="13"/>
  <c r="G7" i="13"/>
  <c r="F7" i="13"/>
  <c r="F8" i="13"/>
  <c r="D31" i="14" l="1"/>
  <c r="D42" i="14" s="1"/>
  <c r="I41" i="14"/>
  <c r="I38" i="14"/>
  <c r="I39" i="14"/>
  <c r="I40" i="14"/>
  <c r="H40" i="14"/>
  <c r="H41" i="14"/>
  <c r="H38" i="14"/>
  <c r="H39" i="14"/>
  <c r="G39" i="14"/>
  <c r="G40" i="14"/>
  <c r="G41" i="14"/>
  <c r="G38" i="14"/>
  <c r="F41" i="14"/>
  <c r="F38" i="14"/>
  <c r="F39" i="14"/>
  <c r="F40" i="14"/>
  <c r="H33" i="14"/>
  <c r="H35" i="14"/>
  <c r="H36" i="14"/>
  <c r="H34" i="14"/>
  <c r="I33" i="14"/>
  <c r="I36" i="14"/>
  <c r="I34" i="14"/>
  <c r="I35" i="14"/>
  <c r="G33" i="14"/>
  <c r="G35" i="14"/>
  <c r="G36" i="14"/>
  <c r="G34" i="14"/>
  <c r="F30" i="14"/>
  <c r="C6" i="13"/>
  <c r="C8" i="13"/>
  <c r="C7" i="13"/>
  <c r="C737" i="11"/>
  <c r="C736" i="11"/>
  <c r="C735" i="11"/>
  <c r="C734" i="11"/>
  <c r="C733" i="11"/>
  <c r="C732" i="11"/>
  <c r="C731" i="11"/>
  <c r="C730" i="11"/>
  <c r="C729" i="11"/>
  <c r="C728" i="11"/>
  <c r="C727" i="11"/>
  <c r="C726" i="11"/>
  <c r="C725" i="11"/>
  <c r="C724" i="11"/>
  <c r="C723" i="11"/>
  <c r="C722" i="11"/>
  <c r="C721" i="11"/>
  <c r="C720" i="11"/>
  <c r="C719" i="11"/>
  <c r="C718" i="11"/>
  <c r="C717" i="11"/>
  <c r="C716" i="11"/>
  <c r="C715" i="11"/>
  <c r="C714" i="11"/>
  <c r="C713" i="11"/>
  <c r="C712" i="11"/>
  <c r="C711" i="11"/>
  <c r="C710" i="11"/>
  <c r="C709" i="11"/>
  <c r="C708" i="11"/>
  <c r="C707" i="11"/>
  <c r="C706" i="11"/>
  <c r="C705" i="11"/>
  <c r="C704" i="11"/>
  <c r="C703" i="11"/>
  <c r="C702" i="11"/>
  <c r="C701" i="11"/>
  <c r="C700" i="11"/>
  <c r="C699" i="11"/>
  <c r="C698" i="11"/>
  <c r="C697" i="11"/>
  <c r="C696" i="11"/>
  <c r="C695" i="11"/>
  <c r="C694" i="11"/>
  <c r="C693" i="11"/>
  <c r="C692" i="11"/>
  <c r="C691" i="11"/>
  <c r="C690" i="11"/>
  <c r="C689" i="11"/>
  <c r="C688" i="11"/>
  <c r="C687" i="11"/>
  <c r="C686" i="11"/>
  <c r="C685" i="11"/>
  <c r="C684" i="11"/>
  <c r="C683" i="11"/>
  <c r="C682" i="11"/>
  <c r="C681" i="11"/>
  <c r="C680" i="11"/>
  <c r="C679" i="11"/>
  <c r="C678" i="11"/>
  <c r="C677" i="11"/>
  <c r="C676" i="11"/>
  <c r="C675" i="11"/>
  <c r="C674" i="11"/>
  <c r="C673" i="11"/>
  <c r="C672" i="11"/>
  <c r="C671" i="11"/>
  <c r="C670" i="11"/>
  <c r="C669" i="11"/>
  <c r="C668" i="11"/>
  <c r="C667" i="11"/>
  <c r="C666" i="11"/>
  <c r="C665" i="11"/>
  <c r="C664" i="11"/>
  <c r="C663" i="11"/>
  <c r="C662" i="11"/>
  <c r="C661" i="11"/>
  <c r="C660" i="11"/>
  <c r="C659" i="11"/>
  <c r="C658" i="11"/>
  <c r="C657" i="11"/>
  <c r="C656" i="11"/>
  <c r="C655" i="11"/>
  <c r="C654" i="11"/>
  <c r="C653" i="11"/>
  <c r="C652" i="11"/>
  <c r="C651" i="11"/>
  <c r="C650" i="11"/>
  <c r="C649" i="11"/>
  <c r="C648" i="11"/>
  <c r="C647" i="11"/>
  <c r="C646" i="11"/>
  <c r="C645" i="11"/>
  <c r="C644" i="11"/>
  <c r="C643" i="11"/>
  <c r="C642" i="11"/>
  <c r="C641" i="11"/>
  <c r="C640" i="11"/>
  <c r="C639" i="11"/>
  <c r="C638" i="11"/>
  <c r="C637" i="11"/>
  <c r="C636" i="11"/>
  <c r="C635" i="11"/>
  <c r="C634" i="11"/>
  <c r="C633" i="11"/>
  <c r="C632" i="11"/>
  <c r="C631" i="11"/>
  <c r="C630" i="11"/>
  <c r="C629" i="11"/>
  <c r="C628" i="11"/>
  <c r="C627" i="11"/>
  <c r="C626" i="11"/>
  <c r="C625" i="11"/>
  <c r="C624" i="11"/>
  <c r="C623" i="11"/>
  <c r="C622" i="11"/>
  <c r="C621" i="11"/>
  <c r="C620" i="11"/>
  <c r="C619" i="11"/>
  <c r="C618" i="11"/>
  <c r="C617" i="11"/>
  <c r="C616" i="11"/>
  <c r="C615" i="11"/>
  <c r="C614" i="11"/>
  <c r="C613" i="11"/>
  <c r="C612" i="11"/>
  <c r="C611" i="11"/>
  <c r="C610" i="11"/>
  <c r="C609" i="11"/>
  <c r="C608" i="11"/>
  <c r="C607" i="11"/>
  <c r="C606" i="11"/>
  <c r="C605" i="11"/>
  <c r="C604" i="11"/>
  <c r="C603" i="11"/>
  <c r="C602" i="11"/>
  <c r="C601" i="11"/>
  <c r="C600" i="11"/>
  <c r="C599" i="11"/>
  <c r="C598" i="11"/>
  <c r="C597" i="11"/>
  <c r="C596" i="11"/>
  <c r="C595" i="11"/>
  <c r="C594" i="11"/>
  <c r="C593" i="11"/>
  <c r="C592" i="11"/>
  <c r="C591" i="11"/>
  <c r="C590" i="11"/>
  <c r="C589" i="11"/>
  <c r="C588" i="11"/>
  <c r="C587" i="11"/>
  <c r="C586" i="11"/>
  <c r="C585" i="11"/>
  <c r="C584" i="11"/>
  <c r="C583" i="11"/>
  <c r="C582" i="11"/>
  <c r="C581" i="11"/>
  <c r="C580" i="11"/>
  <c r="C579" i="11"/>
  <c r="C578" i="11"/>
  <c r="C577" i="11"/>
  <c r="C576" i="11"/>
  <c r="C575" i="11"/>
  <c r="C574" i="11"/>
  <c r="C573" i="11"/>
  <c r="C572" i="11"/>
  <c r="C571" i="11"/>
  <c r="C570" i="11"/>
  <c r="C569" i="11"/>
  <c r="C568" i="11"/>
  <c r="C567" i="11"/>
  <c r="C566" i="11"/>
  <c r="C565" i="11"/>
  <c r="C564" i="11"/>
  <c r="C563" i="11"/>
  <c r="C562" i="11"/>
  <c r="C561" i="11"/>
  <c r="C560" i="11"/>
  <c r="C559" i="11"/>
  <c r="C558" i="11"/>
  <c r="C557" i="11"/>
  <c r="C556" i="11"/>
  <c r="C555" i="11"/>
  <c r="C554" i="11"/>
  <c r="C553" i="11"/>
  <c r="C552" i="11"/>
  <c r="C551" i="11"/>
  <c r="C550" i="11"/>
  <c r="C549" i="11"/>
  <c r="C548" i="11"/>
  <c r="C547" i="11"/>
  <c r="C546" i="11"/>
  <c r="C545" i="11"/>
  <c r="C544" i="11"/>
  <c r="C543" i="11"/>
  <c r="C542" i="11"/>
  <c r="C541" i="11"/>
  <c r="C540" i="11"/>
  <c r="C539" i="11"/>
  <c r="C538" i="11"/>
  <c r="C537" i="11"/>
  <c r="C536" i="11"/>
  <c r="C535" i="11"/>
  <c r="C534" i="11"/>
  <c r="C533" i="11"/>
  <c r="C532" i="11"/>
  <c r="C531" i="11"/>
  <c r="C530" i="11"/>
  <c r="C529" i="11"/>
  <c r="C528" i="11"/>
  <c r="C527" i="11"/>
  <c r="C526" i="11"/>
  <c r="C525" i="11"/>
  <c r="C524" i="11"/>
  <c r="C523" i="11"/>
  <c r="C522" i="11"/>
  <c r="C521" i="11"/>
  <c r="C520" i="11"/>
  <c r="C519" i="11"/>
  <c r="C518" i="11"/>
  <c r="C517" i="11"/>
  <c r="C516" i="11"/>
  <c r="C515" i="11"/>
  <c r="C514" i="11"/>
  <c r="C513" i="11"/>
  <c r="C512" i="11"/>
  <c r="C511" i="11"/>
  <c r="C510" i="11"/>
  <c r="C509" i="11"/>
  <c r="C508" i="11"/>
  <c r="C507" i="11"/>
  <c r="C506" i="11"/>
  <c r="C505" i="11"/>
  <c r="C504" i="11"/>
  <c r="C503" i="11"/>
  <c r="C502" i="11"/>
  <c r="C501" i="11"/>
  <c r="C500" i="11"/>
  <c r="C499" i="11"/>
  <c r="C498" i="11"/>
  <c r="C497" i="11"/>
  <c r="C496" i="11"/>
  <c r="C495" i="11"/>
  <c r="C494" i="11"/>
  <c r="C493" i="11"/>
  <c r="C492" i="11"/>
  <c r="C491" i="11"/>
  <c r="C490" i="11"/>
  <c r="C489" i="11"/>
  <c r="C488" i="11"/>
  <c r="C487" i="11"/>
  <c r="C486" i="11"/>
  <c r="C485" i="11"/>
  <c r="C484" i="11"/>
  <c r="C483" i="11"/>
  <c r="C482" i="11"/>
  <c r="C481" i="11"/>
  <c r="C480" i="11"/>
  <c r="C479" i="11"/>
  <c r="C478" i="11"/>
  <c r="C477" i="11"/>
  <c r="C476" i="11"/>
  <c r="C475" i="11"/>
  <c r="C474" i="11"/>
  <c r="C473" i="11"/>
  <c r="C472" i="11"/>
  <c r="C471" i="11"/>
  <c r="C470" i="11"/>
  <c r="C469" i="11"/>
  <c r="C468" i="11"/>
  <c r="C467" i="11"/>
  <c r="C466" i="11"/>
  <c r="C465" i="11"/>
  <c r="C464" i="11"/>
  <c r="C463" i="11"/>
  <c r="C462" i="11"/>
  <c r="C461" i="11"/>
  <c r="C460" i="11"/>
  <c r="C459" i="11"/>
  <c r="C458" i="11"/>
  <c r="C457" i="11"/>
  <c r="C456" i="11"/>
  <c r="C455" i="11"/>
  <c r="C454" i="11"/>
  <c r="C453" i="11"/>
  <c r="C452" i="11"/>
  <c r="C451" i="11"/>
  <c r="C450" i="11"/>
  <c r="C449" i="11"/>
  <c r="C448" i="11"/>
  <c r="C447" i="11"/>
  <c r="C446" i="11"/>
  <c r="C445" i="11"/>
  <c r="C444" i="11"/>
  <c r="C443" i="11"/>
  <c r="C442" i="11"/>
  <c r="C441" i="11"/>
  <c r="C440" i="11"/>
  <c r="C439" i="11"/>
  <c r="C438" i="11"/>
  <c r="C437" i="11"/>
  <c r="C436" i="11"/>
  <c r="C435" i="11"/>
  <c r="C434" i="11"/>
  <c r="C433" i="11"/>
  <c r="C432" i="11"/>
  <c r="C431" i="11"/>
  <c r="C430" i="11"/>
  <c r="C429" i="11"/>
  <c r="C428" i="11"/>
  <c r="C427" i="11"/>
  <c r="C426" i="11"/>
  <c r="C425" i="11"/>
  <c r="C424" i="11"/>
  <c r="C423" i="11"/>
  <c r="C422" i="11"/>
  <c r="C421" i="11"/>
  <c r="C420" i="11"/>
  <c r="C419" i="11"/>
  <c r="C418" i="11"/>
  <c r="C417" i="11"/>
  <c r="C416" i="11"/>
  <c r="C415" i="11"/>
  <c r="C414" i="11"/>
  <c r="C413" i="11"/>
  <c r="C412" i="11"/>
  <c r="C411" i="11"/>
  <c r="C410" i="11"/>
  <c r="C409" i="11"/>
  <c r="C408" i="11"/>
  <c r="C407" i="11"/>
  <c r="C406" i="11"/>
  <c r="C405" i="11"/>
  <c r="C404" i="11"/>
  <c r="C403" i="11"/>
  <c r="C402" i="11"/>
  <c r="C401" i="11"/>
  <c r="C400" i="11"/>
  <c r="C399" i="11"/>
  <c r="C398" i="11"/>
  <c r="C397" i="11"/>
  <c r="C396" i="11"/>
  <c r="C395" i="11"/>
  <c r="C394" i="11"/>
  <c r="C393" i="11"/>
  <c r="C392" i="11"/>
  <c r="C391" i="11"/>
  <c r="C390" i="11"/>
  <c r="C389" i="11"/>
  <c r="C388" i="11"/>
  <c r="C387" i="11"/>
  <c r="C386" i="11"/>
  <c r="C385" i="11"/>
  <c r="C384" i="11"/>
  <c r="C383" i="11"/>
  <c r="C382" i="11"/>
  <c r="C381" i="11"/>
  <c r="C380" i="11"/>
  <c r="B719" i="11"/>
  <c r="B720" i="11"/>
  <c r="B721" i="11"/>
  <c r="B722" i="11"/>
  <c r="B723" i="11"/>
  <c r="B724" i="11"/>
  <c r="B725" i="11"/>
  <c r="B380" i="11"/>
  <c r="B726" i="11"/>
  <c r="B727" i="11"/>
  <c r="B728" i="11"/>
  <c r="B729" i="11"/>
  <c r="B730" i="11"/>
  <c r="B731" i="11"/>
  <c r="B732" i="11"/>
  <c r="B733" i="11"/>
  <c r="B734" i="11"/>
  <c r="B735" i="11"/>
  <c r="B736" i="11"/>
  <c r="B737" i="11"/>
  <c r="B718" i="11"/>
  <c r="B717" i="11"/>
  <c r="B716" i="11"/>
  <c r="B715" i="11"/>
  <c r="B714" i="11"/>
  <c r="B713" i="11"/>
  <c r="B712" i="11"/>
  <c r="B711" i="11"/>
  <c r="B710" i="11"/>
  <c r="B709" i="11"/>
  <c r="B708" i="11"/>
  <c r="B707" i="11"/>
  <c r="B706" i="11"/>
  <c r="B705" i="11"/>
  <c r="B704" i="11"/>
  <c r="B703" i="11"/>
  <c r="B702" i="11"/>
  <c r="B701" i="11"/>
  <c r="B700" i="11"/>
  <c r="B699" i="11"/>
  <c r="B698" i="11"/>
  <c r="B697" i="11"/>
  <c r="B696" i="11"/>
  <c r="B695" i="11"/>
  <c r="B694" i="11"/>
  <c r="B693" i="11"/>
  <c r="B692" i="11"/>
  <c r="B691" i="11"/>
  <c r="B690" i="11"/>
  <c r="B689" i="11"/>
  <c r="B688" i="11"/>
  <c r="B687" i="11"/>
  <c r="B686" i="11"/>
  <c r="B685" i="11"/>
  <c r="B684" i="11"/>
  <c r="B683" i="11"/>
  <c r="B682" i="11"/>
  <c r="B681" i="11"/>
  <c r="B680" i="11"/>
  <c r="B679" i="11"/>
  <c r="B678" i="11"/>
  <c r="B677" i="11"/>
  <c r="B676" i="11"/>
  <c r="B675" i="11"/>
  <c r="B674" i="11"/>
  <c r="B673" i="11"/>
  <c r="B672" i="11"/>
  <c r="B671" i="11"/>
  <c r="B670" i="11"/>
  <c r="B669" i="11"/>
  <c r="B668" i="11"/>
  <c r="B667" i="11"/>
  <c r="B666" i="11"/>
  <c r="B665" i="11"/>
  <c r="B664" i="11"/>
  <c r="B663" i="11"/>
  <c r="B662" i="11"/>
  <c r="B661" i="11"/>
  <c r="B660" i="11"/>
  <c r="B659" i="11"/>
  <c r="B658" i="11"/>
  <c r="B657" i="11"/>
  <c r="B656" i="11"/>
  <c r="B655" i="11"/>
  <c r="B654" i="11"/>
  <c r="B653" i="11"/>
  <c r="B652" i="11"/>
  <c r="B651" i="11"/>
  <c r="B650" i="11"/>
  <c r="B649" i="11"/>
  <c r="B648" i="11"/>
  <c r="B647" i="11"/>
  <c r="B646" i="11"/>
  <c r="B645" i="11"/>
  <c r="B644" i="11"/>
  <c r="B643" i="11"/>
  <c r="B642" i="11"/>
  <c r="B641" i="11"/>
  <c r="B640" i="11"/>
  <c r="B639" i="11"/>
  <c r="B638" i="11"/>
  <c r="B637" i="11"/>
  <c r="B636" i="11"/>
  <c r="B635" i="11"/>
  <c r="B634" i="11"/>
  <c r="B633" i="11"/>
  <c r="B632" i="11"/>
  <c r="B631" i="11"/>
  <c r="B630" i="11"/>
  <c r="B629" i="11"/>
  <c r="B628" i="11"/>
  <c r="B627" i="11"/>
  <c r="B626" i="11"/>
  <c r="B625" i="11"/>
  <c r="B624" i="11"/>
  <c r="B623" i="11"/>
  <c r="B622" i="11"/>
  <c r="B621" i="11"/>
  <c r="B620" i="11"/>
  <c r="B619" i="11"/>
  <c r="B618" i="11"/>
  <c r="B617" i="11"/>
  <c r="B616" i="11"/>
  <c r="B615" i="11"/>
  <c r="B614" i="11"/>
  <c r="B613" i="11"/>
  <c r="B612" i="11"/>
  <c r="B611" i="11"/>
  <c r="B610" i="11"/>
  <c r="B609" i="11"/>
  <c r="B608" i="11"/>
  <c r="B607" i="11"/>
  <c r="B606" i="11"/>
  <c r="B605" i="11"/>
  <c r="B604" i="11"/>
  <c r="B603" i="11"/>
  <c r="B602" i="11"/>
  <c r="B601" i="11"/>
  <c r="B600" i="11"/>
  <c r="B599" i="11"/>
  <c r="B598" i="11"/>
  <c r="B597" i="11"/>
  <c r="B596" i="11"/>
  <c r="B595" i="11"/>
  <c r="B594" i="11"/>
  <c r="B593" i="11"/>
  <c r="B592" i="11"/>
  <c r="B591" i="11"/>
  <c r="B590" i="11"/>
  <c r="B589" i="11"/>
  <c r="B588" i="11"/>
  <c r="B587" i="11"/>
  <c r="B586" i="11"/>
  <c r="B585" i="11"/>
  <c r="B584" i="11"/>
  <c r="B583" i="11"/>
  <c r="B582" i="11"/>
  <c r="B581" i="11"/>
  <c r="B580" i="11"/>
  <c r="B579" i="11"/>
  <c r="B578" i="11"/>
  <c r="B577" i="11"/>
  <c r="B576" i="11"/>
  <c r="B575" i="11"/>
  <c r="B574" i="11"/>
  <c r="B573" i="11"/>
  <c r="B572" i="11"/>
  <c r="B571" i="11"/>
  <c r="B570" i="11"/>
  <c r="B569" i="11"/>
  <c r="B568" i="11"/>
  <c r="B567" i="11"/>
  <c r="B566" i="11"/>
  <c r="B565" i="11"/>
  <c r="B564" i="11"/>
  <c r="B563" i="11"/>
  <c r="B562" i="11"/>
  <c r="B561" i="11"/>
  <c r="B560" i="11"/>
  <c r="B559" i="11"/>
  <c r="B558" i="11"/>
  <c r="B557" i="11"/>
  <c r="B556" i="11"/>
  <c r="B555" i="11"/>
  <c r="B554" i="11"/>
  <c r="B553" i="11"/>
  <c r="B552" i="11"/>
  <c r="B551" i="11"/>
  <c r="B550" i="11"/>
  <c r="B549" i="11"/>
  <c r="B548" i="11"/>
  <c r="B547" i="11"/>
  <c r="B546" i="11"/>
  <c r="B545" i="11"/>
  <c r="B544" i="11"/>
  <c r="B543" i="11"/>
  <c r="B542" i="11"/>
  <c r="B541" i="11"/>
  <c r="B540" i="11"/>
  <c r="B539" i="11"/>
  <c r="B538" i="11"/>
  <c r="B537" i="11"/>
  <c r="B536" i="11"/>
  <c r="B535" i="11"/>
  <c r="B534" i="11"/>
  <c r="B533" i="11"/>
  <c r="B532" i="11"/>
  <c r="B531" i="11"/>
  <c r="B530" i="11"/>
  <c r="B529" i="11"/>
  <c r="B528" i="11"/>
  <c r="B527" i="11"/>
  <c r="B526" i="11"/>
  <c r="B525" i="11"/>
  <c r="B524" i="11"/>
  <c r="B523" i="11"/>
  <c r="B522" i="11"/>
  <c r="B521" i="11"/>
  <c r="B520" i="11"/>
  <c r="B519" i="11"/>
  <c r="B518" i="11"/>
  <c r="B517" i="11"/>
  <c r="B516" i="11"/>
  <c r="B515" i="11"/>
  <c r="B514" i="11"/>
  <c r="B513" i="11"/>
  <c r="B512" i="11"/>
  <c r="B511" i="11"/>
  <c r="B510" i="11"/>
  <c r="B509" i="11"/>
  <c r="B508" i="11"/>
  <c r="B507" i="11"/>
  <c r="B506" i="11"/>
  <c r="B505" i="11"/>
  <c r="B504" i="11"/>
  <c r="B503" i="11"/>
  <c r="B502" i="11"/>
  <c r="B501" i="11"/>
  <c r="B500" i="11"/>
  <c r="B499" i="11"/>
  <c r="B498" i="11"/>
  <c r="B497" i="11"/>
  <c r="B496" i="11"/>
  <c r="B495" i="11"/>
  <c r="B494" i="11"/>
  <c r="B493" i="11"/>
  <c r="B492" i="11"/>
  <c r="B491" i="11"/>
  <c r="B490" i="11"/>
  <c r="B489" i="11"/>
  <c r="B488" i="11"/>
  <c r="B487" i="11"/>
  <c r="B486" i="11"/>
  <c r="B485" i="11"/>
  <c r="B484" i="11"/>
  <c r="B483" i="11"/>
  <c r="B482" i="11"/>
  <c r="B481" i="11"/>
  <c r="B480" i="11"/>
  <c r="B479" i="11"/>
  <c r="B478" i="11"/>
  <c r="B477" i="11"/>
  <c r="B476" i="11"/>
  <c r="B475" i="11"/>
  <c r="B474" i="11"/>
  <c r="B473" i="11"/>
  <c r="B472" i="11"/>
  <c r="B471" i="11"/>
  <c r="B470" i="11"/>
  <c r="B469" i="11"/>
  <c r="B468" i="11"/>
  <c r="B467" i="11"/>
  <c r="B466" i="11"/>
  <c r="B465" i="11"/>
  <c r="B464" i="11"/>
  <c r="B463" i="11"/>
  <c r="B462" i="11"/>
  <c r="B461" i="11"/>
  <c r="B460" i="11"/>
  <c r="B459" i="11"/>
  <c r="B458" i="11"/>
  <c r="B457" i="11"/>
  <c r="B456" i="11"/>
  <c r="B455" i="11"/>
  <c r="B454" i="11"/>
  <c r="B453" i="11"/>
  <c r="B452" i="11"/>
  <c r="B451" i="11"/>
  <c r="B450" i="11"/>
  <c r="B449" i="11"/>
  <c r="B448" i="11"/>
  <c r="B447" i="11"/>
  <c r="B446" i="11"/>
  <c r="B445" i="11"/>
  <c r="B444" i="11"/>
  <c r="B443" i="11"/>
  <c r="B442" i="11"/>
  <c r="B441" i="11"/>
  <c r="B440" i="11"/>
  <c r="B439" i="11"/>
  <c r="B438" i="11"/>
  <c r="B437" i="11"/>
  <c r="B436" i="11"/>
  <c r="B435" i="11"/>
  <c r="B434" i="11"/>
  <c r="B433" i="11"/>
  <c r="B432" i="11"/>
  <c r="B431" i="11"/>
  <c r="B430" i="11"/>
  <c r="B429" i="11"/>
  <c r="B428" i="11"/>
  <c r="B427" i="11"/>
  <c r="B426" i="11"/>
  <c r="B425" i="11"/>
  <c r="B424" i="11"/>
  <c r="B423" i="11"/>
  <c r="B422" i="11"/>
  <c r="B421" i="11"/>
  <c r="B420" i="11"/>
  <c r="B419" i="11"/>
  <c r="B418" i="11"/>
  <c r="B417" i="11"/>
  <c r="B416" i="11"/>
  <c r="B415" i="11"/>
  <c r="B414" i="11"/>
  <c r="B413" i="11"/>
  <c r="B412" i="11"/>
  <c r="B411" i="11"/>
  <c r="B410" i="11"/>
  <c r="B409" i="11"/>
  <c r="B408" i="11"/>
  <c r="B407" i="11"/>
  <c r="B406" i="11"/>
  <c r="B405" i="11"/>
  <c r="B404" i="11"/>
  <c r="B403" i="11"/>
  <c r="B402" i="11"/>
  <c r="B401" i="11"/>
  <c r="B400" i="11"/>
  <c r="B399" i="11"/>
  <c r="B398" i="11"/>
  <c r="B397" i="11"/>
  <c r="B396" i="11"/>
  <c r="B395" i="11"/>
  <c r="B394" i="11"/>
  <c r="B393" i="11"/>
  <c r="B392" i="11"/>
  <c r="B391" i="11"/>
  <c r="B390" i="11"/>
  <c r="B389" i="11"/>
  <c r="B388" i="11"/>
  <c r="B387" i="11"/>
  <c r="B386" i="11"/>
  <c r="B385" i="11"/>
  <c r="B384" i="11"/>
  <c r="B383" i="11"/>
  <c r="B382" i="11"/>
  <c r="B381" i="11"/>
  <c r="J40" i="14" l="1"/>
  <c r="J39" i="14"/>
  <c r="C65" i="14" s="1"/>
  <c r="J38" i="14"/>
  <c r="J41" i="14"/>
  <c r="C68" i="14" s="1"/>
  <c r="F36" i="14"/>
  <c r="J36" i="14" s="1"/>
  <c r="F34" i="14"/>
  <c r="J34" i="14" s="1"/>
  <c r="C56" i="14" s="1"/>
  <c r="F35" i="14"/>
  <c r="J35" i="14" s="1"/>
  <c r="F42" i="14"/>
  <c r="F43" i="14" s="1"/>
  <c r="F44" i="14" s="1"/>
  <c r="F33" i="14"/>
  <c r="J33" i="14" s="1"/>
  <c r="L3" i="13"/>
  <c r="C2" i="12" s="1"/>
  <c r="J15" i="6"/>
  <c r="G36" i="8" l="1"/>
  <c r="F36" i="8"/>
  <c r="C15" i="1" s="1"/>
  <c r="Q36" i="8"/>
  <c r="N15" i="1" s="1"/>
  <c r="H36" i="8"/>
  <c r="C66" i="14"/>
  <c r="C70" i="14"/>
  <c r="C69" i="14"/>
  <c r="C72" i="14"/>
  <c r="C67" i="14"/>
  <c r="C71" i="14"/>
  <c r="K36" i="8"/>
  <c r="H15" i="1" s="1"/>
  <c r="P36" i="8"/>
  <c r="M15" i="1" s="1"/>
  <c r="J36" i="8"/>
  <c r="G15" i="1" s="1"/>
  <c r="O36" i="8"/>
  <c r="L15" i="1" s="1"/>
  <c r="I36" i="8"/>
  <c r="F15" i="1" s="1"/>
  <c r="L36" i="8"/>
  <c r="I15" i="1" s="1"/>
  <c r="F45" i="14"/>
  <c r="F47" i="14" s="1"/>
  <c r="F46" i="14"/>
  <c r="C60" i="14"/>
  <c r="C57" i="14"/>
  <c r="C59" i="14"/>
  <c r="C58" i="14"/>
  <c r="C63" i="14"/>
  <c r="C62" i="14"/>
  <c r="C61" i="14"/>
  <c r="N36" i="8"/>
  <c r="K15" i="1" s="1"/>
  <c r="M36" i="8"/>
  <c r="J15" i="1" s="1"/>
  <c r="E8" i="12"/>
  <c r="E12" i="12"/>
  <c r="C59" i="13"/>
  <c r="C6" i="12"/>
  <c r="D5" i="13"/>
  <c r="E5" i="13"/>
  <c r="J16" i="10"/>
  <c r="J14" i="10"/>
  <c r="J13" i="10"/>
  <c r="H16" i="10"/>
  <c r="H14" i="10"/>
  <c r="H13" i="10"/>
  <c r="F17" i="10"/>
  <c r="F16" i="10"/>
  <c r="F14" i="10"/>
  <c r="F13" i="10"/>
  <c r="H7" i="10"/>
  <c r="H5" i="10"/>
  <c r="H4" i="10"/>
  <c r="J7" i="10"/>
  <c r="J5" i="10"/>
  <c r="J4" i="10"/>
  <c r="J5" i="13"/>
  <c r="I5" i="13"/>
  <c r="H5" i="13"/>
  <c r="G5" i="13"/>
  <c r="F5" i="13"/>
  <c r="J41" i="10"/>
  <c r="H41" i="10"/>
  <c r="I30" i="10"/>
  <c r="I42" i="10" s="1"/>
  <c r="G30" i="10"/>
  <c r="G37" i="10" s="1"/>
  <c r="J26" i="10"/>
  <c r="J25" i="10"/>
  <c r="J23" i="10"/>
  <c r="J22" i="10"/>
  <c r="H22" i="10"/>
  <c r="H26" i="10"/>
  <c r="H25" i="10"/>
  <c r="H23" i="10"/>
  <c r="E39" i="13"/>
  <c r="D39" i="13"/>
  <c r="J44" i="13"/>
  <c r="I44" i="13"/>
  <c r="H44" i="13"/>
  <c r="G44" i="13"/>
  <c r="F44" i="13"/>
  <c r="E44" i="13"/>
  <c r="D44" i="13"/>
  <c r="J39" i="13"/>
  <c r="I39" i="13"/>
  <c r="H39" i="13"/>
  <c r="G39" i="13"/>
  <c r="F39" i="13"/>
  <c r="J15" i="13"/>
  <c r="I15" i="13"/>
  <c r="H15" i="13"/>
  <c r="G15" i="13"/>
  <c r="G11" i="13" l="1"/>
  <c r="G10" i="13"/>
  <c r="E7" i="12"/>
  <c r="E12" i="10"/>
  <c r="I3" i="10"/>
  <c r="C5" i="13"/>
  <c r="C4" i="10"/>
  <c r="G12" i="10"/>
  <c r="G3" i="10"/>
  <c r="I12" i="10"/>
  <c r="G41" i="10"/>
  <c r="H37" i="10"/>
  <c r="H38" i="10" s="1"/>
  <c r="J37" i="10"/>
  <c r="J38" i="10" s="1"/>
  <c r="C3" i="10"/>
  <c r="I38" i="10"/>
  <c r="I37" i="10"/>
  <c r="G38" i="10"/>
  <c r="G33" i="10"/>
  <c r="G36" i="10"/>
  <c r="G42" i="10"/>
  <c r="G35" i="10"/>
  <c r="G39" i="10"/>
  <c r="G31" i="10"/>
  <c r="I36" i="10"/>
  <c r="G34" i="10"/>
  <c r="G32" i="10"/>
  <c r="G40" i="10"/>
  <c r="I31" i="10"/>
  <c r="I35" i="10"/>
  <c r="I39" i="10"/>
  <c r="I32" i="10"/>
  <c r="I40" i="10"/>
  <c r="I33" i="10"/>
  <c r="I41" i="10"/>
  <c r="C43" i="13"/>
  <c r="C42" i="13"/>
  <c r="C41" i="13"/>
  <c r="C40" i="13"/>
  <c r="C34" i="13"/>
  <c r="C33" i="13"/>
  <c r="J36" i="13"/>
  <c r="I36" i="13"/>
  <c r="H36" i="13"/>
  <c r="G36" i="13"/>
  <c r="F36" i="13"/>
  <c r="E36" i="13"/>
  <c r="J35" i="13"/>
  <c r="I35" i="13"/>
  <c r="H35" i="13"/>
  <c r="G35" i="13"/>
  <c r="F35" i="13"/>
  <c r="E35" i="13"/>
  <c r="D35" i="13"/>
  <c r="J28" i="13" l="1"/>
  <c r="J27" i="13"/>
  <c r="J26" i="13"/>
  <c r="I28" i="13"/>
  <c r="I26" i="13"/>
  <c r="I27" i="13"/>
  <c r="H26" i="13"/>
  <c r="H27" i="13"/>
  <c r="H28" i="13"/>
  <c r="G28" i="13"/>
  <c r="F27" i="13"/>
  <c r="F28" i="13"/>
  <c r="E27" i="13"/>
  <c r="D28" i="13"/>
  <c r="G27" i="13"/>
  <c r="E28" i="13"/>
  <c r="D27" i="13"/>
  <c r="E26" i="13"/>
  <c r="C3" i="12"/>
  <c r="G26" i="13"/>
  <c r="D26" i="13"/>
  <c r="F26" i="13"/>
  <c r="I38" i="13"/>
  <c r="H15" i="10" s="1"/>
  <c r="C4" i="12"/>
  <c r="J38" i="13"/>
  <c r="J15" i="10" s="1"/>
  <c r="J18" i="10" s="1"/>
  <c r="H38" i="13"/>
  <c r="F15" i="10" s="1"/>
  <c r="G38" i="13"/>
  <c r="J6" i="10" s="1"/>
  <c r="F38" i="13"/>
  <c r="C36" i="13"/>
  <c r="C35" i="13"/>
  <c r="D38" i="13"/>
  <c r="C22" i="13"/>
  <c r="C21" i="13"/>
  <c r="M22" i="14"/>
  <c r="M24" i="14" s="1"/>
  <c r="M21" i="14"/>
  <c r="M20" i="14"/>
  <c r="M19" i="14"/>
  <c r="M18" i="14"/>
  <c r="M17" i="14"/>
  <c r="M16" i="14"/>
  <c r="K22" i="14"/>
  <c r="K21" i="14"/>
  <c r="K20" i="14"/>
  <c r="K19" i="14"/>
  <c r="K18" i="14"/>
  <c r="K17" i="14"/>
  <c r="K16" i="14"/>
  <c r="I22" i="14"/>
  <c r="I24" i="14" s="1"/>
  <c r="I21" i="14"/>
  <c r="I20" i="14"/>
  <c r="I19" i="14"/>
  <c r="I18" i="14"/>
  <c r="I17" i="14"/>
  <c r="I16" i="14"/>
  <c r="G22" i="14"/>
  <c r="G21" i="14"/>
  <c r="G20" i="14"/>
  <c r="G19" i="14"/>
  <c r="G18" i="14"/>
  <c r="G17" i="14"/>
  <c r="G16" i="14"/>
  <c r="E17" i="14"/>
  <c r="E18" i="14"/>
  <c r="E19" i="14"/>
  <c r="E20" i="14"/>
  <c r="E21" i="14"/>
  <c r="E22" i="14"/>
  <c r="E24" i="14" s="1"/>
  <c r="E16" i="14"/>
  <c r="C22" i="14"/>
  <c r="C24" i="14" s="1"/>
  <c r="C21" i="14"/>
  <c r="C20" i="14"/>
  <c r="C19" i="14"/>
  <c r="C18" i="14"/>
  <c r="C17" i="14"/>
  <c r="C16" i="14"/>
  <c r="D10" i="13"/>
  <c r="E45" i="13"/>
  <c r="G24" i="14" l="1"/>
  <c r="K24" i="14"/>
  <c r="E50" i="14"/>
  <c r="F49" i="14"/>
  <c r="F50" i="14"/>
  <c r="D23" i="13"/>
  <c r="H36" i="10" s="1"/>
  <c r="E49" i="14"/>
  <c r="E51" i="14" s="1"/>
  <c r="F23" i="13" s="1"/>
  <c r="D13" i="13"/>
  <c r="D14" i="13" s="1"/>
  <c r="H6" i="10"/>
  <c r="H19" i="13"/>
  <c r="F17" i="13"/>
  <c r="J45" i="13"/>
  <c r="J49" i="13" s="1"/>
  <c r="J19" i="13"/>
  <c r="I45" i="13"/>
  <c r="I49" i="13" s="1"/>
  <c r="I19" i="13"/>
  <c r="G19" i="13"/>
  <c r="H45" i="13"/>
  <c r="H49" i="13" s="1"/>
  <c r="D17" i="13"/>
  <c r="D45" i="13"/>
  <c r="F49" i="13"/>
  <c r="G17" i="13"/>
  <c r="H17" i="13"/>
  <c r="J17" i="13"/>
  <c r="I17" i="13"/>
  <c r="E23" i="13"/>
  <c r="J36" i="10" s="1"/>
  <c r="E38" i="13"/>
  <c r="E49" i="13" s="1"/>
  <c r="F19" i="13"/>
  <c r="E10" i="13"/>
  <c r="F51" i="14" l="1"/>
  <c r="G23" i="13" s="1"/>
  <c r="G30" i="13" s="1"/>
  <c r="G53" i="13" s="1"/>
  <c r="G49" i="13"/>
  <c r="H31" i="10"/>
  <c r="E15" i="13"/>
  <c r="J33" i="10" s="1"/>
  <c r="E19" i="13"/>
  <c r="F15" i="13"/>
  <c r="E17" i="13"/>
  <c r="C17" i="13" s="1"/>
  <c r="J31" i="10"/>
  <c r="C45" i="13"/>
  <c r="D19" i="13"/>
  <c r="H35" i="10" s="1"/>
  <c r="D15" i="13"/>
  <c r="H33" i="10" s="1"/>
  <c r="J30" i="13"/>
  <c r="I30" i="13"/>
  <c r="I48" i="13" s="1"/>
  <c r="C38" i="13"/>
  <c r="C37" i="13"/>
  <c r="H30" i="13"/>
  <c r="H48" i="13" s="1"/>
  <c r="C11" i="13"/>
  <c r="C10" i="13"/>
  <c r="C23" i="13" l="1"/>
  <c r="G48" i="13"/>
  <c r="J48" i="13"/>
  <c r="J35" i="10"/>
  <c r="J53" i="13"/>
  <c r="I53" i="13"/>
  <c r="H53" i="13"/>
  <c r="I46" i="13"/>
  <c r="J46" i="13"/>
  <c r="G46" i="13"/>
  <c r="H46" i="13"/>
  <c r="J52" i="13"/>
  <c r="I52" i="13"/>
  <c r="H52" i="13"/>
  <c r="G52" i="13"/>
  <c r="C19" i="13"/>
  <c r="E30" i="13"/>
  <c r="D30" i="13"/>
  <c r="F30" i="13"/>
  <c r="D50" i="13" s="1"/>
  <c r="C15" i="13"/>
  <c r="C13" i="13"/>
  <c r="F48" i="13" l="1"/>
  <c r="D48" i="13" s="1"/>
  <c r="D49" i="13" s="1"/>
  <c r="C49" i="13" s="1"/>
  <c r="F53" i="13"/>
  <c r="E46" i="13"/>
  <c r="F46" i="13"/>
  <c r="F52" i="13"/>
  <c r="E52" i="13"/>
  <c r="E53" i="13" s="1"/>
  <c r="C14" i="13"/>
  <c r="C30" i="13" s="1"/>
  <c r="C52" i="13" s="1"/>
  <c r="H34" i="10"/>
  <c r="D52" i="13" l="1"/>
  <c r="D53" i="13" s="1"/>
  <c r="C53" i="13" s="1"/>
  <c r="D46" i="13"/>
  <c r="J54" i="13" l="1"/>
  <c r="C5" i="12"/>
  <c r="C7" i="12" s="1"/>
  <c r="D7" i="12"/>
  <c r="D13" i="12"/>
  <c r="D12" i="12"/>
  <c r="D11" i="12"/>
  <c r="D10" i="12"/>
  <c r="D9" i="12"/>
  <c r="D8" i="12"/>
  <c r="D6" i="12"/>
  <c r="D5" i="12"/>
  <c r="D4" i="12"/>
  <c r="D2" i="12" l="1"/>
  <c r="C10" i="11"/>
  <c r="N10" i="11"/>
  <c r="N11" i="11" s="1"/>
  <c r="C9" i="11"/>
  <c r="M10" i="11"/>
  <c r="M11" i="11" s="1"/>
  <c r="L10" i="11"/>
  <c r="L11" i="11" s="1"/>
  <c r="K10" i="11"/>
  <c r="K11" i="11" s="1"/>
  <c r="J10" i="11"/>
  <c r="J11" i="11" s="1"/>
  <c r="I10" i="11"/>
  <c r="H10" i="11"/>
  <c r="G10" i="11"/>
  <c r="F10" i="11"/>
  <c r="E10" i="11"/>
  <c r="D10" i="11"/>
  <c r="N9" i="11"/>
  <c r="M9" i="11"/>
  <c r="L9" i="11"/>
  <c r="K9" i="11"/>
  <c r="J9" i="11"/>
  <c r="I9" i="11"/>
  <c r="H9" i="11"/>
  <c r="G9" i="11"/>
  <c r="F9" i="11"/>
  <c r="E9" i="11"/>
  <c r="D9" i="11"/>
  <c r="C7" i="4"/>
  <c r="C8" i="4" s="1"/>
  <c r="I27" i="10"/>
  <c r="J24" i="10"/>
  <c r="J27" i="10" s="1"/>
  <c r="H24" i="10"/>
  <c r="H27" i="10" s="1"/>
  <c r="I26" i="10"/>
  <c r="I25" i="10"/>
  <c r="I24" i="10"/>
  <c r="I23" i="10"/>
  <c r="I22" i="10"/>
  <c r="G26" i="10"/>
  <c r="G25" i="10"/>
  <c r="G24" i="10"/>
  <c r="G23" i="10"/>
  <c r="G22" i="10"/>
  <c r="I17" i="10"/>
  <c r="I16" i="10"/>
  <c r="I15" i="10"/>
  <c r="I14" i="10"/>
  <c r="I13" i="10"/>
  <c r="G17" i="10"/>
  <c r="G16" i="10"/>
  <c r="G15" i="10"/>
  <c r="G14" i="10"/>
  <c r="G13" i="10"/>
  <c r="E13" i="10"/>
  <c r="E14" i="10"/>
  <c r="E15" i="10"/>
  <c r="E16" i="10"/>
  <c r="E17" i="10"/>
  <c r="I18" i="10"/>
  <c r="G18" i="10"/>
  <c r="E18" i="10"/>
  <c r="I9" i="10"/>
  <c r="I4" i="10"/>
  <c r="I5" i="10"/>
  <c r="I6" i="10"/>
  <c r="I7" i="10"/>
  <c r="I8" i="10"/>
  <c r="G9" i="10"/>
  <c r="G8" i="10"/>
  <c r="G7" i="10"/>
  <c r="G6" i="10"/>
  <c r="G5" i="10"/>
  <c r="G4" i="10"/>
  <c r="G27" i="10"/>
  <c r="J9" i="10"/>
  <c r="J10" i="10" s="1"/>
  <c r="F18" i="10"/>
  <c r="F19" i="10" s="1"/>
  <c r="H18" i="10"/>
  <c r="H19" i="10" s="1"/>
  <c r="J19" i="10"/>
  <c r="H9" i="10"/>
  <c r="H10" i="10" s="1"/>
  <c r="G21" i="10"/>
  <c r="I21" i="10"/>
  <c r="E19" i="2"/>
  <c r="B19" i="2"/>
  <c r="E29" i="2"/>
  <c r="E105" i="2"/>
  <c r="E104" i="2"/>
  <c r="E103" i="2"/>
  <c r="E102" i="2"/>
  <c r="E101" i="2"/>
  <c r="E100" i="2"/>
  <c r="E99" i="2"/>
  <c r="E98" i="2"/>
  <c r="E97" i="2"/>
  <c r="E96" i="2"/>
  <c r="E95" i="2"/>
  <c r="E94" i="2"/>
  <c r="D105" i="2"/>
  <c r="D104" i="2"/>
  <c r="D103" i="2"/>
  <c r="D102" i="2"/>
  <c r="D101" i="2"/>
  <c r="D100" i="2"/>
  <c r="D99" i="2"/>
  <c r="D98" i="2"/>
  <c r="D97" i="2"/>
  <c r="D96" i="2"/>
  <c r="D95" i="2"/>
  <c r="D94" i="2"/>
  <c r="C105" i="2"/>
  <c r="C104" i="2"/>
  <c r="C103" i="2"/>
  <c r="C102" i="2"/>
  <c r="C101" i="2"/>
  <c r="C100" i="2"/>
  <c r="C99" i="2"/>
  <c r="C98" i="2"/>
  <c r="C97" i="2"/>
  <c r="C96" i="2"/>
  <c r="C95" i="2"/>
  <c r="C94" i="2"/>
  <c r="B105" i="2"/>
  <c r="B104" i="2"/>
  <c r="B103" i="2"/>
  <c r="B102" i="2"/>
  <c r="B101" i="2"/>
  <c r="B100" i="2"/>
  <c r="B99" i="2"/>
  <c r="B98" i="2"/>
  <c r="B97" i="2"/>
  <c r="B96" i="2"/>
  <c r="B95" i="2"/>
  <c r="B94" i="2"/>
  <c r="E90" i="2"/>
  <c r="E89" i="2"/>
  <c r="E88" i="2"/>
  <c r="E87" i="2"/>
  <c r="E86" i="2"/>
  <c r="E85" i="2"/>
  <c r="E84" i="2"/>
  <c r="E83" i="2"/>
  <c r="E82" i="2"/>
  <c r="E81" i="2"/>
  <c r="E80" i="2"/>
  <c r="E79" i="2"/>
  <c r="D90" i="2"/>
  <c r="D89" i="2"/>
  <c r="D88" i="2"/>
  <c r="D87" i="2"/>
  <c r="D86" i="2"/>
  <c r="D85" i="2"/>
  <c r="D84" i="2"/>
  <c r="D83" i="2"/>
  <c r="D82" i="2"/>
  <c r="D81" i="2"/>
  <c r="D80" i="2"/>
  <c r="D79" i="2"/>
  <c r="C90" i="2"/>
  <c r="C89" i="2"/>
  <c r="C88" i="2"/>
  <c r="C87" i="2"/>
  <c r="C86" i="2"/>
  <c r="C85" i="2"/>
  <c r="C84" i="2"/>
  <c r="C83" i="2"/>
  <c r="C82" i="2"/>
  <c r="C81" i="2"/>
  <c r="C80" i="2"/>
  <c r="C79" i="2"/>
  <c r="B90" i="2"/>
  <c r="B89" i="2"/>
  <c r="B88" i="2"/>
  <c r="B87" i="2"/>
  <c r="B86" i="2"/>
  <c r="B85" i="2"/>
  <c r="B84" i="2"/>
  <c r="B83" i="2"/>
  <c r="B82" i="2"/>
  <c r="B81" i="2"/>
  <c r="B80" i="2"/>
  <c r="B79" i="2"/>
  <c r="E75" i="2"/>
  <c r="E74" i="2"/>
  <c r="E73" i="2"/>
  <c r="E72" i="2"/>
  <c r="E71" i="2"/>
  <c r="E70" i="2"/>
  <c r="E69" i="2"/>
  <c r="E68" i="2"/>
  <c r="E67" i="2"/>
  <c r="E66" i="2"/>
  <c r="E65" i="2"/>
  <c r="E64" i="2"/>
  <c r="D75" i="2"/>
  <c r="D74" i="2"/>
  <c r="D73" i="2"/>
  <c r="D72" i="2"/>
  <c r="D71" i="2"/>
  <c r="D70" i="2"/>
  <c r="D69" i="2"/>
  <c r="D68" i="2"/>
  <c r="D67" i="2"/>
  <c r="D66" i="2"/>
  <c r="D65" i="2"/>
  <c r="D64" i="2"/>
  <c r="C75" i="2"/>
  <c r="C74" i="2"/>
  <c r="C73" i="2"/>
  <c r="C72" i="2"/>
  <c r="C71" i="2"/>
  <c r="C70" i="2"/>
  <c r="C69" i="2"/>
  <c r="C68" i="2"/>
  <c r="C67" i="2"/>
  <c r="C66" i="2"/>
  <c r="C65" i="2"/>
  <c r="C64" i="2"/>
  <c r="B75" i="2"/>
  <c r="B74" i="2"/>
  <c r="B73" i="2"/>
  <c r="B72" i="2"/>
  <c r="B71" i="2"/>
  <c r="B70" i="2"/>
  <c r="B69" i="2"/>
  <c r="B68" i="2"/>
  <c r="B67" i="2"/>
  <c r="B66" i="2"/>
  <c r="B65" i="2"/>
  <c r="B64" i="2"/>
  <c r="E60" i="2"/>
  <c r="D60" i="2"/>
  <c r="C60" i="2"/>
  <c r="E59" i="2"/>
  <c r="D59" i="2"/>
  <c r="C59" i="2"/>
  <c r="E58" i="2"/>
  <c r="D58" i="2"/>
  <c r="C58" i="2"/>
  <c r="E57" i="2"/>
  <c r="D57" i="2"/>
  <c r="C57" i="2"/>
  <c r="E56" i="2"/>
  <c r="D56" i="2"/>
  <c r="C56" i="2"/>
  <c r="E55" i="2"/>
  <c r="D55" i="2"/>
  <c r="C55" i="2"/>
  <c r="E54" i="2"/>
  <c r="D54" i="2"/>
  <c r="C54" i="2"/>
  <c r="E53" i="2"/>
  <c r="D53" i="2"/>
  <c r="C53" i="2"/>
  <c r="E52" i="2"/>
  <c r="D52" i="2"/>
  <c r="C52" i="2"/>
  <c r="E51" i="2"/>
  <c r="D51" i="2"/>
  <c r="C51" i="2"/>
  <c r="E50" i="2"/>
  <c r="D50" i="2"/>
  <c r="C50" i="2"/>
  <c r="E49" i="2"/>
  <c r="D49" i="2"/>
  <c r="C49" i="2"/>
  <c r="B60" i="2"/>
  <c r="B59" i="2"/>
  <c r="B58" i="2"/>
  <c r="B57" i="2"/>
  <c r="B56" i="2"/>
  <c r="B55" i="2"/>
  <c r="B54" i="2"/>
  <c r="B53" i="2"/>
  <c r="B52" i="2"/>
  <c r="B51" i="2"/>
  <c r="B50" i="2"/>
  <c r="B49" i="2"/>
  <c r="E45" i="2"/>
  <c r="D45" i="2"/>
  <c r="C45" i="2"/>
  <c r="E44" i="2"/>
  <c r="D44" i="2"/>
  <c r="C44" i="2"/>
  <c r="E43" i="2"/>
  <c r="D43" i="2"/>
  <c r="C43" i="2"/>
  <c r="E42" i="2"/>
  <c r="D42" i="2"/>
  <c r="C42" i="2"/>
  <c r="E41" i="2"/>
  <c r="D41" i="2"/>
  <c r="C41" i="2"/>
  <c r="E40" i="2"/>
  <c r="D40" i="2"/>
  <c r="C40" i="2"/>
  <c r="E39" i="2"/>
  <c r="D39" i="2"/>
  <c r="C39" i="2"/>
  <c r="E38" i="2"/>
  <c r="D38" i="2"/>
  <c r="C38" i="2"/>
  <c r="E37" i="2"/>
  <c r="D37" i="2"/>
  <c r="C37" i="2"/>
  <c r="E36" i="2"/>
  <c r="D36" i="2"/>
  <c r="C36" i="2"/>
  <c r="E35" i="2"/>
  <c r="D35" i="2"/>
  <c r="C35" i="2"/>
  <c r="B45" i="2"/>
  <c r="B44" i="2"/>
  <c r="B43" i="2"/>
  <c r="B42" i="2"/>
  <c r="B41" i="2"/>
  <c r="B40" i="2"/>
  <c r="B39" i="2"/>
  <c r="B38" i="2"/>
  <c r="B37" i="2"/>
  <c r="B36" i="2"/>
  <c r="B35" i="2"/>
  <c r="E34" i="2"/>
  <c r="D34" i="2"/>
  <c r="C34" i="2"/>
  <c r="B34" i="2"/>
  <c r="B25" i="2"/>
  <c r="E30" i="2"/>
  <c r="D30" i="2"/>
  <c r="C30" i="2"/>
  <c r="D29" i="2"/>
  <c r="C29" i="2"/>
  <c r="E28" i="2"/>
  <c r="D28" i="2"/>
  <c r="C28" i="2"/>
  <c r="E27" i="2"/>
  <c r="D27" i="2"/>
  <c r="C27" i="2"/>
  <c r="E26" i="2"/>
  <c r="D26" i="2"/>
  <c r="C26" i="2"/>
  <c r="E25" i="2"/>
  <c r="D25" i="2"/>
  <c r="C25" i="2"/>
  <c r="D24" i="2"/>
  <c r="E24" i="2"/>
  <c r="C24" i="2"/>
  <c r="D20" i="2"/>
  <c r="E20" i="2"/>
  <c r="C20" i="2"/>
  <c r="D19" i="2"/>
  <c r="C19" i="2"/>
  <c r="B30" i="2"/>
  <c r="B29" i="2"/>
  <c r="B28" i="2"/>
  <c r="B27" i="2"/>
  <c r="B26" i="2"/>
  <c r="B24" i="2"/>
  <c r="B21" i="2"/>
  <c r="B20" i="2"/>
  <c r="E23" i="2"/>
  <c r="D23" i="2"/>
  <c r="C23" i="2"/>
  <c r="B23" i="2"/>
  <c r="E22" i="2"/>
  <c r="D22" i="2"/>
  <c r="C22" i="2"/>
  <c r="B22" i="2"/>
  <c r="E21" i="2"/>
  <c r="D21" i="2"/>
  <c r="C21" i="2"/>
  <c r="Y6" i="8"/>
  <c r="Z12" i="8" s="1"/>
  <c r="Y5" i="8"/>
  <c r="Y12" i="8" s="1"/>
  <c r="W6" i="8"/>
  <c r="X12" i="8" s="1"/>
  <c r="W5" i="8"/>
  <c r="X11" i="8" s="1"/>
  <c r="U6" i="8"/>
  <c r="V12" i="8" s="1"/>
  <c r="U5" i="8"/>
  <c r="U12" i="8" s="1"/>
  <c r="S6" i="8"/>
  <c r="T12" i="8" s="1"/>
  <c r="S5" i="8"/>
  <c r="T11" i="8" s="1"/>
  <c r="Q6" i="8"/>
  <c r="R12" i="8" s="1"/>
  <c r="Q5" i="8"/>
  <c r="Q10" i="8" s="1"/>
  <c r="O6" i="8"/>
  <c r="P12" i="8" s="1"/>
  <c r="O5" i="8"/>
  <c r="P11" i="8" s="1"/>
  <c r="M6" i="8"/>
  <c r="N12" i="8" s="1"/>
  <c r="M5" i="8"/>
  <c r="M12" i="8" s="1"/>
  <c r="K6" i="8"/>
  <c r="L12" i="8" s="1"/>
  <c r="K5" i="8"/>
  <c r="L11" i="8" s="1"/>
  <c r="I6" i="8"/>
  <c r="J12" i="8" s="1"/>
  <c r="I5" i="8"/>
  <c r="I12" i="8" s="1"/>
  <c r="G6" i="8"/>
  <c r="H12" i="8" s="1"/>
  <c r="G5" i="8"/>
  <c r="H11" i="8" s="1"/>
  <c r="E6" i="8"/>
  <c r="F12" i="8" s="1"/>
  <c r="E5" i="8"/>
  <c r="E12" i="8" s="1"/>
  <c r="C6" i="8"/>
  <c r="D12" i="8" s="1"/>
  <c r="C5" i="8"/>
  <c r="D10" i="8" s="1"/>
  <c r="N2" i="7"/>
  <c r="N4" i="7" s="1"/>
  <c r="M2" i="7"/>
  <c r="M4" i="7" s="1"/>
  <c r="L2" i="7"/>
  <c r="L4" i="7" s="1"/>
  <c r="K2" i="7"/>
  <c r="K4" i="7" s="1"/>
  <c r="J2" i="7"/>
  <c r="J4" i="7" s="1"/>
  <c r="I2" i="7"/>
  <c r="I4" i="7" s="1"/>
  <c r="H2" i="7"/>
  <c r="H4" i="7" s="1"/>
  <c r="G2" i="7"/>
  <c r="G4" i="7" s="1"/>
  <c r="F2" i="7"/>
  <c r="F4" i="7" s="1"/>
  <c r="E2" i="7"/>
  <c r="E4" i="7" s="1"/>
  <c r="D2" i="7"/>
  <c r="D4" i="7" s="1"/>
  <c r="C2" i="7"/>
  <c r="E16" i="2"/>
  <c r="E15" i="2"/>
  <c r="E14" i="2"/>
  <c r="E13" i="2"/>
  <c r="E12" i="2"/>
  <c r="E11" i="2"/>
  <c r="O3" i="7"/>
  <c r="C18" i="5"/>
  <c r="L16" i="5"/>
  <c r="O13" i="5"/>
  <c r="O9" i="5"/>
  <c r="O8" i="5"/>
  <c r="O7" i="5"/>
  <c r="N24" i="4"/>
  <c r="M24" i="4"/>
  <c r="L24" i="4"/>
  <c r="K24" i="4"/>
  <c r="J24" i="4"/>
  <c r="I24" i="4"/>
  <c r="H24" i="4"/>
  <c r="G24" i="4"/>
  <c r="F24" i="4"/>
  <c r="E24" i="4"/>
  <c r="O23" i="4"/>
  <c r="O22" i="4"/>
  <c r="O21" i="4"/>
  <c r="O20" i="4"/>
  <c r="N17" i="4"/>
  <c r="N18" i="4" s="1"/>
  <c r="M17" i="4"/>
  <c r="M18" i="4" s="1"/>
  <c r="L17" i="4"/>
  <c r="L18" i="4" s="1"/>
  <c r="K17" i="4"/>
  <c r="K18" i="4" s="1"/>
  <c r="J17" i="4"/>
  <c r="J18" i="4" s="1"/>
  <c r="I17" i="4"/>
  <c r="I18" i="4" s="1"/>
  <c r="H17" i="4"/>
  <c r="H18" i="4" s="1"/>
  <c r="G17" i="4"/>
  <c r="G18" i="4" s="1"/>
  <c r="F17" i="4"/>
  <c r="F18" i="4" s="1"/>
  <c r="E17" i="4"/>
  <c r="E18" i="4" s="1"/>
  <c r="D17" i="4"/>
  <c r="D18" i="4" s="1"/>
  <c r="C17" i="4"/>
  <c r="C18" i="4" s="1"/>
  <c r="N12" i="4"/>
  <c r="N13" i="4" s="1"/>
  <c r="M12" i="4"/>
  <c r="M13" i="4" s="1"/>
  <c r="L12" i="4"/>
  <c r="L13" i="4" s="1"/>
  <c r="K12" i="4"/>
  <c r="K13" i="4" s="1"/>
  <c r="J12" i="4"/>
  <c r="J13" i="4" s="1"/>
  <c r="I12" i="4"/>
  <c r="I13" i="4" s="1"/>
  <c r="H12" i="4"/>
  <c r="H13" i="4" s="1"/>
  <c r="G12" i="4"/>
  <c r="G13" i="4" s="1"/>
  <c r="F12" i="4"/>
  <c r="F13" i="4" s="1"/>
  <c r="E12" i="4"/>
  <c r="E13" i="4" s="1"/>
  <c r="D12" i="4"/>
  <c r="D13" i="4" s="1"/>
  <c r="N7" i="4"/>
  <c r="N8" i="4" s="1"/>
  <c r="M7" i="4"/>
  <c r="M8" i="4" s="1"/>
  <c r="L7" i="4"/>
  <c r="L8" i="4" s="1"/>
  <c r="K7" i="4"/>
  <c r="K8" i="4" s="1"/>
  <c r="J7" i="4"/>
  <c r="J8" i="4" s="1"/>
  <c r="I7" i="4"/>
  <c r="I8" i="4" s="1"/>
  <c r="H7" i="4"/>
  <c r="H8" i="4" s="1"/>
  <c r="G7" i="4"/>
  <c r="G8" i="4" s="1"/>
  <c r="F8" i="4"/>
  <c r="E8" i="4"/>
  <c r="D7" i="4"/>
  <c r="D8" i="4" s="1"/>
  <c r="O20" i="1"/>
  <c r="O19" i="1"/>
  <c r="O14" i="1"/>
  <c r="O7" i="1"/>
  <c r="O5" i="1"/>
  <c r="O12" i="1"/>
  <c r="N6" i="1"/>
  <c r="N22" i="1" s="1"/>
  <c r="M6" i="1"/>
  <c r="M22" i="1" s="1"/>
  <c r="L6" i="1"/>
  <c r="L22" i="1" s="1"/>
  <c r="K6" i="1"/>
  <c r="K22" i="1" s="1"/>
  <c r="J6" i="1"/>
  <c r="J22" i="1" s="1"/>
  <c r="I6" i="1"/>
  <c r="I22" i="1" s="1"/>
  <c r="H6" i="1"/>
  <c r="H22" i="1" s="1"/>
  <c r="G6" i="1"/>
  <c r="G22" i="1" s="1"/>
  <c r="F6" i="1"/>
  <c r="F22" i="1" s="1"/>
  <c r="E6" i="1"/>
  <c r="E22" i="1" s="1"/>
  <c r="D6" i="1"/>
  <c r="D22" i="1" s="1"/>
  <c r="C6" i="1"/>
  <c r="C22" i="1" s="1"/>
  <c r="C12" i="4"/>
  <c r="C13" i="4" s="1"/>
  <c r="D15" i="2"/>
  <c r="D14" i="2"/>
  <c r="D13" i="2"/>
  <c r="D12" i="2"/>
  <c r="D11" i="2"/>
  <c r="C15" i="2"/>
  <c r="C14" i="2"/>
  <c r="C13" i="2"/>
  <c r="C12" i="2"/>
  <c r="C11" i="2"/>
  <c r="B16" i="2"/>
  <c r="B15" i="2"/>
  <c r="B14" i="2"/>
  <c r="B13" i="2"/>
  <c r="B12" i="2"/>
  <c r="B11" i="2"/>
  <c r="W9" i="8" l="1"/>
  <c r="C3" i="5"/>
  <c r="G3" i="5"/>
  <c r="D3" i="5"/>
  <c r="E3" i="5"/>
  <c r="N3" i="5"/>
  <c r="F3" i="5"/>
  <c r="K3" i="5"/>
  <c r="L3" i="5"/>
  <c r="M3" i="5"/>
  <c r="I3" i="5"/>
  <c r="J3" i="5"/>
  <c r="W10" i="8"/>
  <c r="T9" i="8"/>
  <c r="E2" i="12"/>
  <c r="J10" i="8"/>
  <c r="H10" i="8"/>
  <c r="G10" i="8"/>
  <c r="K11" i="8"/>
  <c r="N9" i="8"/>
  <c r="L10" i="8"/>
  <c r="S12" i="8"/>
  <c r="G9" i="8"/>
  <c r="O11" i="8"/>
  <c r="X10" i="8"/>
  <c r="S9" i="8"/>
  <c r="R11" i="8"/>
  <c r="F11" i="8"/>
  <c r="J11" i="8"/>
  <c r="M10" i="8"/>
  <c r="Q9" i="8"/>
  <c r="U11" i="8"/>
  <c r="B76" i="2"/>
  <c r="E76" i="2"/>
  <c r="C106" i="2"/>
  <c r="M9" i="8"/>
  <c r="U9" i="8"/>
  <c r="Z11" i="8"/>
  <c r="E9" i="8"/>
  <c r="Y11" i="8"/>
  <c r="O2" i="7"/>
  <c r="O4" i="7" s="1"/>
  <c r="E10" i="8"/>
  <c r="H9" i="8"/>
  <c r="I9" i="8"/>
  <c r="K10" i="8"/>
  <c r="O12" i="8"/>
  <c r="R10" i="8"/>
  <c r="U10" i="8"/>
  <c r="X9" i="8"/>
  <c r="Y10" i="8"/>
  <c r="B46" i="2"/>
  <c r="B61" i="2"/>
  <c r="G11" i="8"/>
  <c r="K12" i="8"/>
  <c r="P10" i="8"/>
  <c r="O9" i="8"/>
  <c r="T10" i="8"/>
  <c r="S10" i="8"/>
  <c r="W11" i="8"/>
  <c r="M13" i="1" s="1"/>
  <c r="D46" i="2"/>
  <c r="C61" i="2"/>
  <c r="D61" i="2"/>
  <c r="E61" i="2"/>
  <c r="C76" i="2"/>
  <c r="D76" i="2"/>
  <c r="B91" i="2"/>
  <c r="B106" i="2"/>
  <c r="O3" i="1"/>
  <c r="G12" i="8"/>
  <c r="L9" i="8"/>
  <c r="K9" i="8"/>
  <c r="P9" i="8"/>
  <c r="O10" i="8"/>
  <c r="S11" i="8"/>
  <c r="W12" i="8"/>
  <c r="E46" i="2"/>
  <c r="C46" i="2"/>
  <c r="E25" i="4"/>
  <c r="E4" i="5" s="1"/>
  <c r="M25" i="4"/>
  <c r="M4" i="5" s="1"/>
  <c r="C4" i="7"/>
  <c r="G25" i="4"/>
  <c r="G4" i="5" s="1"/>
  <c r="K25" i="4"/>
  <c r="K4" i="5" s="1"/>
  <c r="O24" i="4"/>
  <c r="E11" i="8"/>
  <c r="I11" i="8"/>
  <c r="N11" i="8"/>
  <c r="Q11" i="8"/>
  <c r="V9" i="8"/>
  <c r="Z10" i="8"/>
  <c r="B31" i="2"/>
  <c r="C31" i="2"/>
  <c r="D106" i="2"/>
  <c r="E106" i="2"/>
  <c r="D31" i="2"/>
  <c r="E31" i="2"/>
  <c r="I25" i="4"/>
  <c r="I4" i="5" s="1"/>
  <c r="F9" i="8"/>
  <c r="F10" i="8"/>
  <c r="J9" i="8"/>
  <c r="I10" i="8"/>
  <c r="M11" i="8"/>
  <c r="N10" i="8"/>
  <c r="R9" i="8"/>
  <c r="Q12" i="8"/>
  <c r="V11" i="8"/>
  <c r="V10" i="8"/>
  <c r="Z9" i="8"/>
  <c r="Y9" i="8"/>
  <c r="C91" i="2"/>
  <c r="D91" i="2"/>
  <c r="E91" i="2"/>
  <c r="D11" i="8"/>
  <c r="F25" i="4"/>
  <c r="F4" i="5" s="1"/>
  <c r="J25" i="4"/>
  <c r="J4" i="5" s="1"/>
  <c r="N25" i="4"/>
  <c r="N4" i="5" s="1"/>
  <c r="D25" i="4"/>
  <c r="D4" i="5" s="1"/>
  <c r="H25" i="4"/>
  <c r="H4" i="5" s="1"/>
  <c r="L25" i="4"/>
  <c r="L4" i="5" s="1"/>
  <c r="O8" i="4"/>
  <c r="O18" i="4"/>
  <c r="C12" i="8"/>
  <c r="C11" i="8"/>
  <c r="C9" i="8"/>
  <c r="D9" i="8"/>
  <c r="C10" i="8"/>
  <c r="H42" i="10"/>
  <c r="C25" i="4"/>
  <c r="O13" i="4"/>
  <c r="J42" i="10"/>
  <c r="O6" i="1"/>
  <c r="C8" i="12"/>
  <c r="E11" i="11" s="1"/>
  <c r="L13" i="1" l="1"/>
  <c r="K13" i="1"/>
  <c r="J13" i="1"/>
  <c r="N13" i="1"/>
  <c r="H13" i="1"/>
  <c r="O9" i="1"/>
  <c r="M5" i="5"/>
  <c r="M10" i="5" s="1"/>
  <c r="M14" i="5" s="1"/>
  <c r="D13" i="1"/>
  <c r="E13" i="1"/>
  <c r="H3" i="5"/>
  <c r="O3" i="5" s="1"/>
  <c r="G13" i="1"/>
  <c r="F13" i="1"/>
  <c r="F5" i="5"/>
  <c r="F10" i="5" s="1"/>
  <c r="F14" i="5" s="1"/>
  <c r="I13" i="1"/>
  <c r="I5" i="5"/>
  <c r="I10" i="5" s="1"/>
  <c r="I14" i="5" s="1"/>
  <c r="S13" i="8"/>
  <c r="W13" i="8"/>
  <c r="D11" i="11"/>
  <c r="I11" i="11"/>
  <c r="H11" i="11"/>
  <c r="G11" i="11"/>
  <c r="L5" i="5"/>
  <c r="L10" i="5" s="1"/>
  <c r="L14" i="5" s="1"/>
  <c r="G5" i="5"/>
  <c r="G10" i="5" s="1"/>
  <c r="G14" i="5" s="1"/>
  <c r="N5" i="5"/>
  <c r="N10" i="5" s="1"/>
  <c r="N14" i="5" s="1"/>
  <c r="K5" i="5"/>
  <c r="K10" i="5" s="1"/>
  <c r="K14" i="5" s="1"/>
  <c r="E5" i="5"/>
  <c r="E10" i="5" s="1"/>
  <c r="E14" i="5" s="1"/>
  <c r="I13" i="8"/>
  <c r="K13" i="8"/>
  <c r="H28" i="10"/>
  <c r="C5" i="10" s="1"/>
  <c r="D5" i="10" s="1"/>
  <c r="D5" i="5"/>
  <c r="D10" i="5" s="1"/>
  <c r="D14" i="5" s="1"/>
  <c r="M13" i="8"/>
  <c r="G13" i="8"/>
  <c r="O13" i="8"/>
  <c r="J5" i="5"/>
  <c r="J10" i="5" s="1"/>
  <c r="J14" i="5" s="1"/>
  <c r="Y13" i="8"/>
  <c r="U13" i="8"/>
  <c r="E13" i="8"/>
  <c r="Q13" i="8"/>
  <c r="C13" i="1"/>
  <c r="C13" i="8"/>
  <c r="O25" i="4"/>
  <c r="C4" i="5"/>
  <c r="C5" i="5" s="1"/>
  <c r="F11" i="11"/>
  <c r="C11" i="11"/>
  <c r="O22" i="1" l="1"/>
  <c r="H5" i="5"/>
  <c r="H10" i="5" s="1"/>
  <c r="H14" i="5" s="1"/>
  <c r="C9" i="12"/>
  <c r="C6" i="10"/>
  <c r="C7" i="10" s="1"/>
  <c r="O4" i="5"/>
  <c r="O5" i="5" l="1"/>
  <c r="C10" i="5"/>
  <c r="O10" i="5" l="1"/>
  <c r="O14" i="5" s="1"/>
  <c r="C14" i="5"/>
  <c r="D15" i="5" s="1"/>
  <c r="C15" i="5" l="1"/>
  <c r="E15" i="5"/>
  <c r="C46" i="13" l="1"/>
  <c r="J47" i="13" l="1"/>
  <c r="J55" i="13" l="1"/>
  <c r="J56" i="13" s="1"/>
  <c r="J60" i="13" s="1"/>
  <c r="H54" i="13" l="1"/>
  <c r="H47" i="13" s="1"/>
  <c r="H55" i="13" s="1"/>
  <c r="H56" i="13" s="1"/>
  <c r="H60" i="13" s="1"/>
  <c r="I54" i="13"/>
  <c r="I47" i="13" s="1"/>
  <c r="I55" i="13" s="1"/>
  <c r="I56" i="13" s="1"/>
  <c r="I60" i="13" s="1"/>
  <c r="F54" i="13"/>
  <c r="F47" i="13" s="1"/>
  <c r="E54" i="13"/>
  <c r="E47" i="13" s="1"/>
  <c r="D54" i="13"/>
  <c r="D47" i="13" s="1"/>
  <c r="G54" i="13"/>
  <c r="G47" i="13" s="1"/>
  <c r="E55" i="13" l="1"/>
  <c r="E56" i="13" s="1"/>
  <c r="E60" i="13" s="1"/>
  <c r="C54" i="13"/>
  <c r="G55" i="13"/>
  <c r="G56" i="13" s="1"/>
  <c r="C47" i="13"/>
  <c r="C55" i="13" l="1"/>
  <c r="F55" i="13"/>
  <c r="F56" i="13" s="1"/>
  <c r="D55" i="13"/>
  <c r="G60" i="13"/>
  <c r="C56" i="13" l="1"/>
  <c r="C60" i="13" s="1"/>
  <c r="C9" i="10" s="1"/>
  <c r="D56" i="13"/>
  <c r="D60" i="13" s="1"/>
  <c r="F60" i="13"/>
  <c r="B61" i="13" l="1"/>
</calcChain>
</file>

<file path=xl/sharedStrings.xml><?xml version="1.0" encoding="utf-8"?>
<sst xmlns="http://schemas.openxmlformats.org/spreadsheetml/2006/main" count="4351" uniqueCount="2133">
  <si>
    <t>Januar</t>
  </si>
  <si>
    <t>Februar</t>
  </si>
  <si>
    <t>März</t>
  </si>
  <si>
    <t>April</t>
  </si>
  <si>
    <t>Mai</t>
  </si>
  <si>
    <t>Juni</t>
  </si>
  <si>
    <t>Juli</t>
  </si>
  <si>
    <t>August</t>
  </si>
  <si>
    <t>September</t>
  </si>
  <si>
    <t xml:space="preserve">Oktober </t>
  </si>
  <si>
    <t>November</t>
  </si>
  <si>
    <t>Dezember</t>
  </si>
  <si>
    <t>Summe Jahr</t>
  </si>
  <si>
    <t>Bedarf (Bitte unter die Monate entsprechend das jeweilige Jahr eintragen.)</t>
  </si>
  <si>
    <r>
      <t>Anzahl Volljährige</t>
    </r>
    <r>
      <rPr>
        <b/>
        <sz val="10"/>
        <color theme="1"/>
        <rFont val="Arial"/>
        <family val="2"/>
      </rPr>
      <t xml:space="preserve"> Alleinstehende</t>
    </r>
    <r>
      <rPr>
        <sz val="10"/>
        <color theme="1"/>
        <rFont val="Arial"/>
        <family val="2"/>
      </rPr>
      <t xml:space="preserve"> oder </t>
    </r>
    <r>
      <rPr>
        <b/>
        <sz val="10"/>
        <color theme="1"/>
        <rFont val="Arial"/>
        <family val="2"/>
      </rPr>
      <t>Alleinerziehende</t>
    </r>
  </si>
  <si>
    <r>
      <t>Anzahl</t>
    </r>
    <r>
      <rPr>
        <b/>
        <sz val="10"/>
        <color theme="1"/>
        <rFont val="Arial"/>
        <family val="2"/>
      </rPr>
      <t xml:space="preserve"> volljährige Partner</t>
    </r>
    <r>
      <rPr>
        <sz val="10"/>
        <color theme="1"/>
        <rFont val="Arial"/>
        <family val="2"/>
      </rPr>
      <t xml:space="preserve"> innerhalb der BG</t>
    </r>
  </si>
  <si>
    <r>
      <t xml:space="preserve">Anzahl der </t>
    </r>
    <r>
      <rPr>
        <b/>
        <sz val="10"/>
        <color theme="1"/>
        <rFont val="Arial"/>
        <family val="2"/>
      </rPr>
      <t>U25</t>
    </r>
    <r>
      <rPr>
        <sz val="10"/>
        <color theme="1"/>
        <rFont val="Arial"/>
        <family val="2"/>
      </rPr>
      <t xml:space="preserve"> im Haushalt der Eltern / </t>
    </r>
    <r>
      <rPr>
        <b/>
        <sz val="10"/>
        <color theme="1"/>
        <rFont val="Arial"/>
        <family val="2"/>
      </rPr>
      <t>Strafregelung</t>
    </r>
    <r>
      <rPr>
        <sz val="10"/>
        <color theme="1"/>
        <rFont val="Arial"/>
        <family val="2"/>
      </rPr>
      <t xml:space="preserve"> für ohne Zustimmung ausgezogene U25</t>
    </r>
  </si>
  <si>
    <r>
      <t xml:space="preserve">Anzahl Jugendliche von </t>
    </r>
    <r>
      <rPr>
        <b/>
        <sz val="10"/>
        <color theme="1"/>
        <rFont val="Arial"/>
        <family val="2"/>
      </rPr>
      <t>16 bis 17 Jahren</t>
    </r>
  </si>
  <si>
    <r>
      <t xml:space="preserve">Anzahl Jugendliche von </t>
    </r>
    <r>
      <rPr>
        <b/>
        <sz val="10"/>
        <color theme="1"/>
        <rFont val="Arial"/>
        <family val="2"/>
      </rPr>
      <t>14 bis 15 Jahren</t>
    </r>
  </si>
  <si>
    <r>
      <t xml:space="preserve">Anzahl Kinder von </t>
    </r>
    <r>
      <rPr>
        <b/>
        <sz val="10"/>
        <color theme="1"/>
        <rFont val="Arial"/>
        <family val="2"/>
      </rPr>
      <t>7 bis 13 Jahren</t>
    </r>
  </si>
  <si>
    <r>
      <t xml:space="preserve">Anzahl Kinder von </t>
    </r>
    <r>
      <rPr>
        <b/>
        <sz val="10"/>
        <color theme="1"/>
        <rFont val="Arial"/>
        <family val="2"/>
      </rPr>
      <t>6 Jahren</t>
    </r>
  </si>
  <si>
    <r>
      <t xml:space="preserve">Anzahl Kinder von </t>
    </r>
    <r>
      <rPr>
        <b/>
        <sz val="10"/>
        <color theme="1"/>
        <rFont val="Arial"/>
        <family val="2"/>
      </rPr>
      <t>0 bis 5 Jahren</t>
    </r>
  </si>
  <si>
    <t>Oktober</t>
  </si>
  <si>
    <t>Regelleistungen</t>
  </si>
  <si>
    <t>Mehrbedarfe</t>
  </si>
  <si>
    <t>Schwangerschaft (ab 12. SSW)</t>
  </si>
  <si>
    <t>Alleinerziehend</t>
  </si>
  <si>
    <t>Merkzeichen G</t>
  </si>
  <si>
    <t>Warmwasser wird elektrisch dezentral erhitzt?</t>
  </si>
  <si>
    <t>Höhe</t>
  </si>
  <si>
    <t>Kosten der Unterkunft</t>
  </si>
  <si>
    <t>15 Prozent?*</t>
  </si>
  <si>
    <t>Kaltmiete</t>
  </si>
  <si>
    <t>Ist die Kaltmiete angemessen bzw. im Bereich der Toleranz (Bitte bei Ausnamefall Ja oder Nein auswählen)?</t>
  </si>
  <si>
    <t>Nebenkosten</t>
  </si>
  <si>
    <t>Heizkosten</t>
  </si>
  <si>
    <t>Sozialvers.</t>
  </si>
  <si>
    <t>Einmalbedarf</t>
  </si>
  <si>
    <t>Summe Bedarf</t>
  </si>
  <si>
    <t>* Ab dem 1.1.2018 wurde die Toleranz-Grenze für die Kosten der Unterkunft von vorher 10 % auf dann 15 % erhöht. Dies gilt jedoch nur für bestehende Wohnungen. Ausnahmefälle, bei denen bei der Wohnungssuche für eine neue Wohnung 15 % Toleranz gelten finden Sie hier unter Punkt 1.2.2.2.</t>
  </si>
  <si>
    <t>Einkommen</t>
  </si>
  <si>
    <r>
      <t xml:space="preserve">Anzahl Volljähriger, die </t>
    </r>
    <r>
      <rPr>
        <u/>
        <sz val="10"/>
        <color theme="1"/>
        <rFont val="Arial"/>
        <family val="2"/>
      </rPr>
      <t xml:space="preserve">nur </t>
    </r>
    <r>
      <rPr>
        <sz val="10"/>
        <color theme="1"/>
        <rFont val="Arial"/>
        <family val="2"/>
      </rPr>
      <t>sonstiges Einkommen und kein Erwerbs-einkommen haben.</t>
    </r>
  </si>
  <si>
    <t>Erwerbseinkommen</t>
  </si>
  <si>
    <t>Netto</t>
  </si>
  <si>
    <t>Brutto</t>
  </si>
  <si>
    <t>ab Freibetrag</t>
  </si>
  <si>
    <t>Summe</t>
  </si>
  <si>
    <t>Kindergeld</t>
  </si>
  <si>
    <t>ALG I, Rente</t>
  </si>
  <si>
    <t>Unterhalt</t>
  </si>
  <si>
    <t>Sonstiges</t>
  </si>
  <si>
    <t>Abzug Vers.Pauschale</t>
  </si>
  <si>
    <t>Summe Einkommen</t>
  </si>
  <si>
    <t>Anspruch</t>
  </si>
  <si>
    <t>Bedarf</t>
  </si>
  <si>
    <t>abzügl. Einkommen</t>
  </si>
  <si>
    <t>Summe Anspruch</t>
  </si>
  <si>
    <t>Abzüge</t>
  </si>
  <si>
    <t>Miete/Stadtwerke</t>
  </si>
  <si>
    <t>Rückforderung/Darlehen</t>
  </si>
  <si>
    <t>Sanktion</t>
  </si>
  <si>
    <t>Auszahlung</t>
  </si>
  <si>
    <t>Datum</t>
  </si>
  <si>
    <t>31.12.</t>
  </si>
  <si>
    <t>31.01.</t>
  </si>
  <si>
    <t>28.02.</t>
  </si>
  <si>
    <t>31.03.</t>
  </si>
  <si>
    <t>29.04.</t>
  </si>
  <si>
    <t>31.05.</t>
  </si>
  <si>
    <t>30.06.</t>
  </si>
  <si>
    <t>31.07.</t>
  </si>
  <si>
    <t>31.08.</t>
  </si>
  <si>
    <t>30.09.</t>
  </si>
  <si>
    <t>31.10.</t>
  </si>
  <si>
    <t>30.11.</t>
  </si>
  <si>
    <t>gezahlt</t>
  </si>
  <si>
    <t>Differenz</t>
  </si>
  <si>
    <t>Es</t>
  </si>
  <si>
    <t>Abzüge:</t>
  </si>
  <si>
    <t xml:space="preserve">Warmmiete  </t>
  </si>
  <si>
    <t>gekürzt seit .......</t>
  </si>
  <si>
    <t xml:space="preserve">um </t>
  </si>
  <si>
    <t xml:space="preserve">ergibt </t>
  </si>
  <si>
    <t xml:space="preserve">Strom direkt an Stadtwerke,  </t>
  </si>
  <si>
    <t xml:space="preserve">seit </t>
  </si>
  <si>
    <t xml:space="preserve"> </t>
  </si>
  <si>
    <t>Tatsächlich gezahlt</t>
  </si>
  <si>
    <t>Endgültig bewilligt</t>
  </si>
  <si>
    <t>Wieviele Kinder haben Einkommen? (Ausgenommen Kindergeld oder Wohngeld)</t>
  </si>
  <si>
    <t>Höchstmöglicher Kinderzuschlag:</t>
  </si>
  <si>
    <t>Anspruch?</t>
  </si>
  <si>
    <t>Anspruchshöhe:</t>
  </si>
  <si>
    <t>Anspruch nach ALG II-Prüfung?</t>
  </si>
  <si>
    <t>Übersteigendes Einkommen:</t>
  </si>
  <si>
    <t>Mietstufe:</t>
  </si>
  <si>
    <t>III</t>
  </si>
  <si>
    <t>Haushaltsmitglieder:</t>
  </si>
  <si>
    <t>Gesamteinkommen:</t>
  </si>
  <si>
    <t>Monatliches Einkommen:</t>
  </si>
  <si>
    <t>Zu berücksichtigende Miete:</t>
  </si>
  <si>
    <t>Freibetrag:</t>
  </si>
  <si>
    <t>Bereinigtes mtl.Einkommen:</t>
  </si>
  <si>
    <t>Wohngeld-Anspruch:</t>
  </si>
  <si>
    <t>Haushaltsmitglieder</t>
  </si>
  <si>
    <t>a</t>
  </si>
  <si>
    <t>b</t>
  </si>
  <si>
    <t>c</t>
  </si>
  <si>
    <t>M</t>
  </si>
  <si>
    <t>Y</t>
  </si>
  <si>
    <t>Formel</t>
  </si>
  <si>
    <t>Höchstbetrag für Miete und Belastung</t>
  </si>
  <si>
    <t>01.01. - 31.12.2015</t>
  </si>
  <si>
    <t>01.01. - 31.12.2016</t>
  </si>
  <si>
    <t>01.01. - 31.12.2017</t>
  </si>
  <si>
    <t>01.01. - 31.12.2018</t>
  </si>
  <si>
    <t>Alleinstehende/Alleinerziehende</t>
  </si>
  <si>
    <t>Volljährige Partner in BG</t>
  </si>
  <si>
    <t>U25 in Haushalt der Eltern</t>
  </si>
  <si>
    <t>Kinder 14 - 17 Jahre</t>
  </si>
  <si>
    <t>Kinder 6 - 13 Jahre</t>
  </si>
  <si>
    <t>Kinder 0 - 5 Jahre</t>
  </si>
  <si>
    <t>Mehrbedarfe Warmwasser</t>
  </si>
  <si>
    <t>Zusammensetzung des Regelsatzes Alleinstehende</t>
  </si>
  <si>
    <t>Nahrungsmittel und alkoholfreie Getränke (ca. 34,86%)</t>
  </si>
  <si>
    <t>Bekleidung und Schuhe (ca. 8,76%)</t>
  </si>
  <si>
    <t>Wohnungsrenovierung (ca. 0,43%)</t>
  </si>
  <si>
    <r>
      <t xml:space="preserve">Haushaltsenergie (Strom/Gas für Elektrogeräte und Kochen, </t>
    </r>
    <r>
      <rPr>
        <b/>
        <i/>
        <sz val="10"/>
        <rFont val="Arial"/>
        <family val="2"/>
      </rPr>
      <t xml:space="preserve">nicht </t>
    </r>
    <r>
      <rPr>
        <b/>
        <sz val="10"/>
        <rFont val="Arial"/>
        <family val="2"/>
      </rPr>
      <t>für Heizung + Warmwasser) (ca. 8,42%)</t>
    </r>
  </si>
  <si>
    <t>Wohnungseinrichtung, Möbel, Haushaltsgeräte und deren Reparatur (ca. 6,16%)</t>
  </si>
  <si>
    <t>Gesundheitspflege (ca. 3,80%)</t>
  </si>
  <si>
    <t>Verkehr, Fahrtkosten (ca. 8,33%)</t>
  </si>
  <si>
    <t>Nachrichtenübermittlung (Telefon, Internet, Fax, Porto usw.) (ca. 8,94%)</t>
  </si>
  <si>
    <t>Freizeit, Unterhaltung und Kultur (ca. 9,60%)</t>
  </si>
  <si>
    <t>Bildung (ca. 0,26%)</t>
  </si>
  <si>
    <t>Gaststättenbesuche und Beherbergung (ca. 2,49%)</t>
  </si>
  <si>
    <t>Andere Waren und Dienstleistungen (Körperpflege, Friseur, Kontokosten usw.) (ca. 7,93 %)</t>
  </si>
  <si>
    <t>Summe (gerundet)</t>
  </si>
  <si>
    <t>Zusammensetzung des Regelsatzes vollj. Partner</t>
  </si>
  <si>
    <t>Zusammensetzung des Regelsatzes U25</t>
  </si>
  <si>
    <t>Zusammensetzung des Regelsatzes Kinder 14 - 17 Jahre</t>
  </si>
  <si>
    <t>Zusammensetzung des Regelsatzes Kinder 6 - 13 Jahre</t>
  </si>
  <si>
    <t>Zusammensetzung des Regelsatzes Kinder 0 - 5 Jahre</t>
  </si>
  <si>
    <t>Alleinstehend</t>
  </si>
  <si>
    <t>Mehrpersonenhaushalt</t>
  </si>
  <si>
    <t>KdU</t>
  </si>
  <si>
    <t>Allein</t>
  </si>
  <si>
    <t>Mehr</t>
  </si>
  <si>
    <t>10 Prozentige</t>
  </si>
  <si>
    <t>15 Prozentige</t>
  </si>
  <si>
    <t>Über jeder Toleranz</t>
  </si>
  <si>
    <t>Miete angemessen</t>
  </si>
  <si>
    <t>Angemessene KM</t>
  </si>
  <si>
    <t>Angemessene €/m²</t>
  </si>
  <si>
    <t>Zahl der Elternteile mit Einkommen:</t>
  </si>
  <si>
    <t>Mitglieder der BG</t>
  </si>
  <si>
    <t>Geburtsdatum</t>
  </si>
  <si>
    <t>Alter</t>
  </si>
  <si>
    <t>Regelsatz</t>
  </si>
  <si>
    <t>Mehrbedarf</t>
  </si>
  <si>
    <t>Atypischer Mehrbedarf</t>
  </si>
  <si>
    <t>ALG I, Krankengeld, Rente</t>
  </si>
  <si>
    <t>Schlussrechnung</t>
  </si>
  <si>
    <t>Gesamtbedarf</t>
  </si>
  <si>
    <t xml:space="preserve"> - anzurechnendes Einkommen</t>
  </si>
  <si>
    <r>
      <t xml:space="preserve">ergibt den </t>
    </r>
    <r>
      <rPr>
        <b/>
        <sz val="10"/>
        <rFont val="Arial"/>
        <family val="2"/>
      </rPr>
      <t>Leistungs-Anspruch</t>
    </r>
  </si>
  <si>
    <r>
      <t xml:space="preserve"> - </t>
    </r>
    <r>
      <rPr>
        <b/>
        <sz val="10"/>
        <rFont val="Arial"/>
        <family val="2"/>
      </rPr>
      <t xml:space="preserve">Kürzungen </t>
    </r>
    <r>
      <rPr>
        <sz val="10"/>
        <rFont val="Arial"/>
        <family val="2"/>
      </rPr>
      <t xml:space="preserve">oder </t>
    </r>
    <r>
      <rPr>
        <b/>
        <sz val="10"/>
        <rFont val="Arial"/>
        <family val="2"/>
      </rPr>
      <t>Zahlungen an Andere</t>
    </r>
  </si>
  <si>
    <r>
      <t xml:space="preserve">oder </t>
    </r>
    <r>
      <rPr>
        <b/>
        <sz val="10"/>
        <rFont val="Arial"/>
        <family val="2"/>
      </rPr>
      <t xml:space="preserve">Regelsatz </t>
    </r>
    <r>
      <rPr>
        <sz val="10"/>
        <rFont val="Arial"/>
        <family val="2"/>
      </rPr>
      <t>Sozialgeld [SGB II]</t>
    </r>
  </si>
  <si>
    <r>
      <rPr>
        <b/>
        <sz val="10"/>
        <rFont val="Arial"/>
        <family val="2"/>
      </rPr>
      <t xml:space="preserve">a) Alleinerziehende </t>
    </r>
    <r>
      <rPr>
        <sz val="10"/>
        <rFont val="Arial"/>
        <family val="2"/>
      </rPr>
      <t>mit 1 Kind unter 7 Jahren oder 2 oder 3 Kindern unter 16 Jahren:</t>
    </r>
  </si>
  <si>
    <r>
      <rPr>
        <b/>
        <sz val="10"/>
        <rFont val="Arial"/>
        <family val="2"/>
      </rPr>
      <t xml:space="preserve">b) Alleinerziehende </t>
    </r>
    <r>
      <rPr>
        <sz val="10"/>
        <rFont val="Arial"/>
        <family val="2"/>
      </rPr>
      <t>mit mehr als 3 Kindern oder wenn a) nicht zutrifft:</t>
    </r>
  </si>
  <si>
    <r>
      <rPr>
        <b/>
        <sz val="10"/>
        <rFont val="Arial"/>
        <family val="2"/>
      </rPr>
      <t xml:space="preserve">Schwangere </t>
    </r>
    <r>
      <rPr>
        <sz val="10"/>
        <rFont val="Arial"/>
        <family val="2"/>
      </rPr>
      <t>ab dem 4. Monat</t>
    </r>
  </si>
  <si>
    <r>
      <rPr>
        <b/>
        <sz val="10"/>
        <rFont val="Arial"/>
        <family val="2"/>
      </rPr>
      <t xml:space="preserve">Erwerbsfähige behinderte Menschen </t>
    </r>
    <r>
      <rPr>
        <sz val="10"/>
        <rFont val="Arial"/>
        <family val="2"/>
      </rPr>
      <t>in beruflicher Ausbildung u.ä.</t>
    </r>
  </si>
  <si>
    <r>
      <rPr>
        <b/>
        <sz val="10"/>
        <rFont val="Arial"/>
        <family val="2"/>
      </rPr>
      <t xml:space="preserve">Nichterwerbsfähige behinderte Menschen </t>
    </r>
    <r>
      <rPr>
        <sz val="10"/>
        <rFont val="Arial"/>
        <family val="2"/>
      </rPr>
      <t>mit Merkzeichen G oder aG</t>
    </r>
  </si>
  <si>
    <r>
      <t xml:space="preserve">bei </t>
    </r>
    <r>
      <rPr>
        <b/>
        <sz val="10"/>
        <rFont val="Arial"/>
        <family val="2"/>
      </rPr>
      <t>Diäternährung</t>
    </r>
  </si>
  <si>
    <r>
      <rPr>
        <b/>
        <sz val="10"/>
        <rFont val="Arial"/>
        <family val="2"/>
      </rPr>
      <t xml:space="preserve">Warmwasser </t>
    </r>
    <r>
      <rPr>
        <sz val="10"/>
        <rFont val="Arial"/>
        <family val="2"/>
      </rPr>
      <t>(bei dezentraler Erzeugung)</t>
    </r>
  </si>
  <si>
    <r>
      <rPr>
        <u/>
        <sz val="10"/>
        <rFont val="Arial"/>
        <family val="2"/>
      </rPr>
      <t xml:space="preserve">evtl. </t>
    </r>
    <r>
      <rPr>
        <b/>
        <u/>
        <sz val="10"/>
        <rFont val="Arial"/>
        <family val="2"/>
      </rPr>
      <t>Einmalleistung</t>
    </r>
  </si>
  <si>
    <t>Summe für Alle</t>
  </si>
  <si>
    <t>1.</t>
  </si>
  <si>
    <t>2.</t>
  </si>
  <si>
    <t>3.</t>
  </si>
  <si>
    <t>4.</t>
  </si>
  <si>
    <t>5.</t>
  </si>
  <si>
    <r>
      <t xml:space="preserve">abzüglich </t>
    </r>
    <r>
      <rPr>
        <b/>
        <sz val="10"/>
        <rFont val="Arial"/>
        <family val="2"/>
      </rPr>
      <t xml:space="preserve">Freibetrag für Erwerbstätige </t>
    </r>
    <r>
      <rPr>
        <sz val="10"/>
        <rFont val="Arial"/>
        <family val="2"/>
      </rPr>
      <t>(gesonderte Berechnung)</t>
    </r>
  </si>
  <si>
    <r>
      <rPr>
        <b/>
        <sz val="10"/>
        <rFont val="Arial"/>
        <family val="2"/>
      </rPr>
      <t xml:space="preserve">Unterhalt </t>
    </r>
    <r>
      <rPr>
        <sz val="10"/>
        <rFont val="Arial"/>
        <family val="2"/>
      </rPr>
      <t>von Ehegatten, Eltern, Jugendamt</t>
    </r>
  </si>
  <si>
    <r>
      <rPr>
        <b/>
        <sz val="10"/>
        <rFont val="Arial"/>
        <family val="2"/>
      </rPr>
      <t xml:space="preserve">Sonstige Einkommen </t>
    </r>
    <r>
      <rPr>
        <sz val="10"/>
        <rFont val="Arial"/>
        <family val="2"/>
      </rPr>
      <t>Zinsen, Steuern…</t>
    </r>
  </si>
  <si>
    <r>
      <rPr>
        <b/>
        <sz val="10"/>
        <rFont val="Arial"/>
        <family val="2"/>
      </rPr>
      <t xml:space="preserve">abzüglich </t>
    </r>
    <r>
      <rPr>
        <sz val="10"/>
        <rFont val="Arial"/>
        <family val="2"/>
      </rPr>
      <t xml:space="preserve">(wenn nicht beim Erwerbseinkommen) </t>
    </r>
    <r>
      <rPr>
        <b/>
        <sz val="10"/>
        <rFont val="Arial"/>
        <family val="2"/>
      </rPr>
      <t xml:space="preserve">Versicherung </t>
    </r>
    <r>
      <rPr>
        <sz val="10"/>
        <rFont val="Arial"/>
        <family val="2"/>
      </rPr>
      <t xml:space="preserve">(SGB II: </t>
    </r>
    <r>
      <rPr>
        <b/>
        <sz val="10"/>
        <rFont val="Arial"/>
        <family val="2"/>
      </rPr>
      <t xml:space="preserve">30 </t>
    </r>
    <r>
      <rPr>
        <sz val="10"/>
        <rFont val="Arial"/>
        <family val="2"/>
      </rPr>
      <t xml:space="preserve">€ für Volljährige) (SGB II: + </t>
    </r>
    <r>
      <rPr>
        <b/>
        <sz val="10"/>
        <rFont val="Arial"/>
        <family val="2"/>
      </rPr>
      <t>Kfz-Vers.</t>
    </r>
    <r>
      <rPr>
        <sz val="10"/>
        <rFont val="Arial"/>
        <family val="2"/>
      </rPr>
      <t>)</t>
    </r>
    <r>
      <rPr>
        <b/>
        <sz val="10"/>
        <rFont val="Arial"/>
        <family val="2"/>
      </rPr>
      <t xml:space="preserve"> </t>
    </r>
    <r>
      <rPr>
        <sz val="10"/>
        <rFont val="Arial"/>
        <family val="2"/>
      </rPr>
      <t xml:space="preserve">+ Beitrag </t>
    </r>
    <r>
      <rPr>
        <b/>
        <sz val="10"/>
        <rFont val="Arial"/>
        <family val="2"/>
      </rPr>
      <t>Riester-Rente</t>
    </r>
  </si>
  <si>
    <t xml:space="preserve"> +</t>
  </si>
  <si>
    <t xml:space="preserve"> -</t>
  </si>
  <si>
    <t>Antrag gestellt am:</t>
  </si>
  <si>
    <t>Regelsätze für Antrag:</t>
  </si>
  <si>
    <t>Partner</t>
  </si>
  <si>
    <t>Volljährige Partner</t>
  </si>
  <si>
    <t>U25 im Haushalt der Eltern</t>
  </si>
  <si>
    <t>Kind 1</t>
  </si>
  <si>
    <t>Kind 2</t>
  </si>
  <si>
    <t>Kind 3</t>
  </si>
  <si>
    <t>6.</t>
  </si>
  <si>
    <t>7.</t>
  </si>
  <si>
    <t>Kind 4</t>
  </si>
  <si>
    <t>Kind 5</t>
  </si>
  <si>
    <t>Zutreffend?</t>
  </si>
  <si>
    <t>Freibetrag 1</t>
  </si>
  <si>
    <t>Freibetrag 2</t>
  </si>
  <si>
    <t>Freibetrag 3</t>
  </si>
  <si>
    <r>
      <rPr>
        <b/>
        <sz val="10"/>
        <rFont val="Arial"/>
        <family val="2"/>
      </rPr>
      <t>Erwerbseinkommen</t>
    </r>
    <r>
      <rPr>
        <sz val="10"/>
        <rFont val="Arial"/>
        <family val="2"/>
      </rPr>
      <t>, brutto</t>
    </r>
  </si>
  <si>
    <r>
      <rPr>
        <b/>
        <sz val="10"/>
        <rFont val="Arial"/>
        <family val="2"/>
      </rPr>
      <t>Erwerbseinkommen</t>
    </r>
    <r>
      <rPr>
        <sz val="10"/>
        <rFont val="Arial"/>
        <family val="2"/>
      </rPr>
      <t>, netto</t>
    </r>
  </si>
  <si>
    <t>Vorhanden</t>
  </si>
  <si>
    <t>Anzahl der BG-Mitgl.</t>
  </si>
  <si>
    <t>Wohnort:</t>
  </si>
  <si>
    <t>Angemessener Quadratmeterpreis Kaltmiete:</t>
  </si>
  <si>
    <t>Baden-Württemberg</t>
  </si>
  <si>
    <t>Gemeinde</t>
  </si>
  <si>
    <t>Mietenstufe</t>
  </si>
  <si>
    <t>Aalen, Stadt</t>
  </si>
  <si>
    <t>Achern, Stadt</t>
  </si>
  <si>
    <t>II</t>
  </si>
  <si>
    <t>Albstadt, Stadt</t>
  </si>
  <si>
    <t>Altensteig, Stadt</t>
  </si>
  <si>
    <t>Ammerbuch</t>
  </si>
  <si>
    <t>IV</t>
  </si>
  <si>
    <t>Asperg, Stadt</t>
  </si>
  <si>
    <t>V</t>
  </si>
  <si>
    <t>Backnang, Stadt</t>
  </si>
  <si>
    <t>Bad Dürrheim, Stadt</t>
  </si>
  <si>
    <t>Bad Friedrichshall, Stadt</t>
  </si>
  <si>
    <t>Bad Krozingen, Stadt</t>
  </si>
  <si>
    <t>Bad Mergentheim, Stadt</t>
  </si>
  <si>
    <t>Bad Rappenau, Stadt</t>
  </si>
  <si>
    <t>Bad Säckingen, Stadt</t>
  </si>
  <si>
    <t>Bad Saulgau, Stadt</t>
  </si>
  <si>
    <t>Bad Schönborn</t>
  </si>
  <si>
    <t>Bad Urach, Stadt</t>
  </si>
  <si>
    <t>Bad Waldsee, Stadt</t>
  </si>
  <si>
    <t>Bad Wurzach, Stadt</t>
  </si>
  <si>
    <t>Baden-Baden, Stadt</t>
  </si>
  <si>
    <t>Baiersbronn</t>
  </si>
  <si>
    <t>Balingen, Stadt</t>
  </si>
  <si>
    <t>Besigheim, Stadt</t>
  </si>
  <si>
    <t>Biberach an der Riß, Stadt</t>
  </si>
  <si>
    <t>Bietigheim-Bissingen, Stadt</t>
  </si>
  <si>
    <t>Birkenfeld</t>
  </si>
  <si>
    <t>Blaubeuren, Stadt</t>
  </si>
  <si>
    <t>Blaustein, Stadt</t>
  </si>
  <si>
    <t>Böblingen, Stadt</t>
  </si>
  <si>
    <t>Bopfingen, Stadt</t>
  </si>
  <si>
    <t>Brackenheim, Stadt</t>
  </si>
  <si>
    <t>Breisach am Rhein, Stadt</t>
  </si>
  <si>
    <t>Bretten, Stadt</t>
  </si>
  <si>
    <t>Bretzfeld</t>
  </si>
  <si>
    <t>Bruchsal, Stadt</t>
  </si>
  <si>
    <t>Brühl</t>
  </si>
  <si>
    <t>Buchen (Odenwald), Stadt</t>
  </si>
  <si>
    <t>Bühl, Stadt</t>
  </si>
  <si>
    <t>Burladingen, Stadt</t>
  </si>
  <si>
    <t>Calw, Stadt</t>
  </si>
  <si>
    <t>Crailsheim, Stadt</t>
  </si>
  <si>
    <t>Denkendorf</t>
  </si>
  <si>
    <t>Denzlingen</t>
  </si>
  <si>
    <t>Ditzingen, Stadt</t>
  </si>
  <si>
    <t>Donaueschingen, Stadt</t>
  </si>
  <si>
    <t>Donzdorf, Stadt</t>
  </si>
  <si>
    <t>Dossenheim</t>
  </si>
  <si>
    <t>Durmersheim</t>
  </si>
  <si>
    <t>Eberbach, Stadt</t>
  </si>
  <si>
    <t>Ebersbach an der Fils, Stadt</t>
  </si>
  <si>
    <t>Edingen-Neckarhausen</t>
  </si>
  <si>
    <t>Eggenstein-Leopoldshafen</t>
  </si>
  <si>
    <t>Ehingen (Donau), Stadt</t>
  </si>
  <si>
    <t>Eislingen/Fils, Stadt</t>
  </si>
  <si>
    <t>Ellwangen (Jagst), Stadt</t>
  </si>
  <si>
    <t>Emmendingen, Stadt</t>
  </si>
  <si>
    <t>Engen, Stadt</t>
  </si>
  <si>
    <t>Eningen unter Achalm</t>
  </si>
  <si>
    <t>Eppelheim, Stadt</t>
  </si>
  <si>
    <t>VI</t>
  </si>
  <si>
    <t>Eppingen, Stadt</t>
  </si>
  <si>
    <t>Erbach</t>
  </si>
  <si>
    <t>Esslingen am Neckar, Stadt</t>
  </si>
  <si>
    <t>Ettenheim, Stadt</t>
  </si>
  <si>
    <t>Ettlingen, Stadt</t>
  </si>
  <si>
    <t>Fellbach, Stadt</t>
  </si>
  <si>
    <t>Filderstadt, Stadt</t>
  </si>
  <si>
    <t>Freiberg am Neckar, Stadt</t>
  </si>
  <si>
    <t>Freiburg im Breisgau, Universitätsstadt</t>
  </si>
  <si>
    <t>Freudenstadt, Stadt</t>
  </si>
  <si>
    <t>Friedrichshafen, Stadt</t>
  </si>
  <si>
    <t>Friesenheim</t>
  </si>
  <si>
    <t>Gaggenau, Stadt</t>
  </si>
  <si>
    <t>Gaildorf, Stadt</t>
  </si>
  <si>
    <t>Gärtringen</t>
  </si>
  <si>
    <t>Geislingen an der Steige, Stadt</t>
  </si>
  <si>
    <t>Gengenbach, Stadt</t>
  </si>
  <si>
    <t>Gerlingen, Stadt</t>
  </si>
  <si>
    <t>Gernsbach, Stadt</t>
  </si>
  <si>
    <t>Gerstetten</t>
  </si>
  <si>
    <t>Giengen an der Brenz, Stadt</t>
  </si>
  <si>
    <t>Göppingen, Stadt</t>
  </si>
  <si>
    <t>Gottmadingen</t>
  </si>
  <si>
    <t>Graben-Neudorf</t>
  </si>
  <si>
    <t>Grenzach-Wyhlen</t>
  </si>
  <si>
    <t>Gundelfingen</t>
  </si>
  <si>
    <t>Haigerloch, Stadt</t>
  </si>
  <si>
    <t>I</t>
  </si>
  <si>
    <t>Hechingen, Stadt</t>
  </si>
  <si>
    <t>Heddesheim</t>
  </si>
  <si>
    <t>Heidelberg, Stadt</t>
  </si>
  <si>
    <t>Heidenheim an der Brenz, Stadt</t>
  </si>
  <si>
    <t>Heilbronn, Stadt</t>
  </si>
  <si>
    <t>Hemsbach, Stadt</t>
  </si>
  <si>
    <t>Herbolzheim, Stadt</t>
  </si>
  <si>
    <t>Herbrechtingen, Stadt</t>
  </si>
  <si>
    <t>Herrenberg, Stadt</t>
  </si>
  <si>
    <t>Hockenheim, Stadt</t>
  </si>
  <si>
    <t>Holzgerlingen, Stadt</t>
  </si>
  <si>
    <t>Horb am Neckar, Stadt</t>
  </si>
  <si>
    <t>Isny im Allgäu, Stadt</t>
  </si>
  <si>
    <t>Karlsbad</t>
  </si>
  <si>
    <t>Karlsdorf-Neuthard</t>
  </si>
  <si>
    <t>Karlsruhe, Stadt</t>
  </si>
  <si>
    <t>Kehl, Stadt</t>
  </si>
  <si>
    <t>Kernen im Remstal</t>
  </si>
  <si>
    <t>Ketsch</t>
  </si>
  <si>
    <t>Kirchheim unter Teck, Stadt</t>
  </si>
  <si>
    <t>Konstanz, Universitätsstadt</t>
  </si>
  <si>
    <t>Korb</t>
  </si>
  <si>
    <t>Korntal-Münchingen, Stadt</t>
  </si>
  <si>
    <t>Kornwestheim, Stadt</t>
  </si>
  <si>
    <t>Kraichtal, Stadt</t>
  </si>
  <si>
    <t>Kreis Alb-Donau-Kreis</t>
  </si>
  <si>
    <t>Kreis Biberach</t>
  </si>
  <si>
    <t>Kreis Böblingen</t>
  </si>
  <si>
    <t>Kreis Bodenseekreis</t>
  </si>
  <si>
    <t>Kreis Breisgau-Hochschwarzwald</t>
  </si>
  <si>
    <t>Kreis Calw</t>
  </si>
  <si>
    <t>Kreis Emmendingen</t>
  </si>
  <si>
    <t>Kreis Enzkreis</t>
  </si>
  <si>
    <t>Kreis Esslingen</t>
  </si>
  <si>
    <t>Kreis Freudenstadt</t>
  </si>
  <si>
    <t>Kreis Göppingen</t>
  </si>
  <si>
    <t>Kreis Heidenheim</t>
  </si>
  <si>
    <t>Kreis Heilbronn</t>
  </si>
  <si>
    <t>Kreis Hohenlohekreis</t>
  </si>
  <si>
    <t>Kreis Karlsruhe</t>
  </si>
  <si>
    <t>Kreis Konstanz</t>
  </si>
  <si>
    <t>Kreis Lörrach</t>
  </si>
  <si>
    <t>Kreis Ludwigsburg</t>
  </si>
  <si>
    <t>Kreis Main-Tauber-Kreis</t>
  </si>
  <si>
    <t>Kreis Neckar-Odenwald-Kreis</t>
  </si>
  <si>
    <t>Kreis Ortenaukreis</t>
  </si>
  <si>
    <t>Kreis Ostalbkreis</t>
  </si>
  <si>
    <t>Kreis Rastatt</t>
  </si>
  <si>
    <t>Kreis Ravensburg</t>
  </si>
  <si>
    <t>Kreis Rems-Murr-Kreis</t>
  </si>
  <si>
    <t>Kreis Reutlingen</t>
  </si>
  <si>
    <t>Kreis Rhein-Neckar-Kreis</t>
  </si>
  <si>
    <t>Kreis Rottweil</t>
  </si>
  <si>
    <t>Kreis Schwäbisch-Hall</t>
  </si>
  <si>
    <t>Kreis Schwarzwald-Baar-Kreis</t>
  </si>
  <si>
    <t>Kreis Sigmaringen</t>
  </si>
  <si>
    <t>Kreis Tübingen</t>
  </si>
  <si>
    <t>Kreis Tuttlingen</t>
  </si>
  <si>
    <t>Kreis Waldshut</t>
  </si>
  <si>
    <t>Kreis Zollernalbkreis</t>
  </si>
  <si>
    <t>Künzelsau, Stadt</t>
  </si>
  <si>
    <t>Ladenburg, Stadt</t>
  </si>
  <si>
    <t>Lahr/Schwarzwald, Stadt</t>
  </si>
  <si>
    <t>Laichingen, Stadt</t>
  </si>
  <si>
    <t>Langenau, Stadt</t>
  </si>
  <si>
    <t>Lauda-Königshofen, Stadt</t>
  </si>
  <si>
    <t>Lauffen am Neckar, Stadt</t>
  </si>
  <si>
    <t>Laupheim, Stadt</t>
  </si>
  <si>
    <t>Leimen, Stadt</t>
  </si>
  <si>
    <t>Leinfelden-Echterdingen, Stadt</t>
  </si>
  <si>
    <t>Leingarten</t>
  </si>
  <si>
    <t>Leonberg, Stadt</t>
  </si>
  <si>
    <t>Leutenbach</t>
  </si>
  <si>
    <t>Leutkirch im Allgäu, Stadt</t>
  </si>
  <si>
    <t>Linkenheim-Hochstetten</t>
  </si>
  <si>
    <t>Lorch, Stadt</t>
  </si>
  <si>
    <t>Lörrach, Stadt</t>
  </si>
  <si>
    <t>Ludwigsburg, Stadt</t>
  </si>
  <si>
    <t>Malsch</t>
  </si>
  <si>
    <t>Mannheim, Universitätsstadt</t>
  </si>
  <si>
    <t>Marbach am Neckar, Stadt</t>
  </si>
  <si>
    <t>Markdorf, Stadt</t>
  </si>
  <si>
    <t>Markgröningen, Stadt</t>
  </si>
  <si>
    <t>Meckenbeuren</t>
  </si>
  <si>
    <t>Metzingen, Stadt</t>
  </si>
  <si>
    <t>Möglingen</t>
  </si>
  <si>
    <t>Mosbach, Stadt</t>
  </si>
  <si>
    <t>Mössingen, Stadt</t>
  </si>
  <si>
    <t>Mühlacker, Stadt</t>
  </si>
  <si>
    <t>Müllheim, Stadt</t>
  </si>
  <si>
    <t>Münsingen, Stadt</t>
  </si>
  <si>
    <t>Murrhardt, Stadt</t>
  </si>
  <si>
    <t>Nagold, Stadt</t>
  </si>
  <si>
    <t>Neckargemünd, Stadt</t>
  </si>
  <si>
    <t>Neckarsulm, Stadt</t>
  </si>
  <si>
    <t>Neuenburg am Rhein, Stadt</t>
  </si>
  <si>
    <t>Neuhausen auf den Fildern</t>
  </si>
  <si>
    <t>Niefern-Öschelbronn</t>
  </si>
  <si>
    <t>Nürtingen, Stadt</t>
  </si>
  <si>
    <t>Nußloch</t>
  </si>
  <si>
    <t>Oberderdingen</t>
  </si>
  <si>
    <t>Oberkirch, Stadt</t>
  </si>
  <si>
    <t>Oberndorf am Neckar, Stadt</t>
  </si>
  <si>
    <t>Obersulm</t>
  </si>
  <si>
    <t>Offenburg, Stadt</t>
  </si>
  <si>
    <t>Oftersheim</t>
  </si>
  <si>
    <t>Öhringen, Stadt</t>
  </si>
  <si>
    <t>Ostfildern, Stadt</t>
  </si>
  <si>
    <t>Östringen, Stadt</t>
  </si>
  <si>
    <t>Pfinztal</t>
  </si>
  <si>
    <t>Pforzheim, Stadt</t>
  </si>
  <si>
    <t>Pfullendorf, Stadt</t>
  </si>
  <si>
    <t>Pfullingen, Stadt</t>
  </si>
  <si>
    <t>Philippsburg, Stadt</t>
  </si>
  <si>
    <t>Plankstadt</t>
  </si>
  <si>
    <t>Plochingen, Stadt</t>
  </si>
  <si>
    <t>Radolfzell am Bodensee, Stadt</t>
  </si>
  <si>
    <t>Rastatt, Stadt</t>
  </si>
  <si>
    <t>Ravensburg, Stadt</t>
  </si>
  <si>
    <t>Remchingen</t>
  </si>
  <si>
    <t>Remseck am Neckar</t>
  </si>
  <si>
    <t>Remshalden</t>
  </si>
  <si>
    <t>Renningen, Stadt</t>
  </si>
  <si>
    <t>Reutlingen, Stadt</t>
  </si>
  <si>
    <t>Rheinau, Stadt</t>
  </si>
  <si>
    <t>Rheinfelden (Baden), Stadt</t>
  </si>
  <si>
    <t>Rheinstetten</t>
  </si>
  <si>
    <t>Riedlingen, Stadt</t>
  </si>
  <si>
    <t>Rielasingen-Worblingen</t>
  </si>
  <si>
    <t>Rottenburg am Neckar, Stadt</t>
  </si>
  <si>
    <t>Rottweil, Stadt</t>
  </si>
  <si>
    <t>Rudersberg</t>
  </si>
  <si>
    <t>Rutesheim, Stadt</t>
  </si>
  <si>
    <t>Sachsenheim, Stadt</t>
  </si>
  <si>
    <t>Salem</t>
  </si>
  <si>
    <t>Sandhausen</t>
  </si>
  <si>
    <t>Sankt Leon-Rot</t>
  </si>
  <si>
    <t>Schopfheim, Stadt</t>
  </si>
  <si>
    <t>Schorndorf, Stadt</t>
  </si>
  <si>
    <t>Schramberg, Stadt</t>
  </si>
  <si>
    <t>Schriesheim, Stadt</t>
  </si>
  <si>
    <t>Schwäbisch Gmünd, Stadt</t>
  </si>
  <si>
    <t>Schwäbisch Hall, Stadt</t>
  </si>
  <si>
    <t>Schwaigern, Stadt</t>
  </si>
  <si>
    <t>Schwetzingen, Stadt</t>
  </si>
  <si>
    <t>Schwieberdingen</t>
  </si>
  <si>
    <t>Sigmaringen, Stadt</t>
  </si>
  <si>
    <t>Sindelfingen, Stadt</t>
  </si>
  <si>
    <t>Singen (Hohentwiel), Stadt</t>
  </si>
  <si>
    <t>Sinsheim, Stadt</t>
  </si>
  <si>
    <t>Sinzheim</t>
  </si>
  <si>
    <t>Spaichingen, Stadt</t>
  </si>
  <si>
    <t>St. Georgen i. Schwarzwald, Stadt</t>
  </si>
  <si>
    <t>Steinheim an der Murr, Stadt</t>
  </si>
  <si>
    <t>Stockach, Stadt</t>
  </si>
  <si>
    <t>Straubenhardt</t>
  </si>
  <si>
    <t>Stutensee, Stadt</t>
  </si>
  <si>
    <t>Stuttgart, Landeshauptstadt</t>
  </si>
  <si>
    <t>Sulz am Neckar, Stadt</t>
  </si>
  <si>
    <t>Tamm</t>
  </si>
  <si>
    <t>Tauberbischofsheim, Stadt</t>
  </si>
  <si>
    <t>Teningen</t>
  </si>
  <si>
    <t>Tettnang, Stadt</t>
  </si>
  <si>
    <t>Titisee-Neustadt, Stadt</t>
  </si>
  <si>
    <t>Trossingen, Stadt</t>
  </si>
  <si>
    <t>Tübingen, Universitätsstadt</t>
  </si>
  <si>
    <t>Tuttlingen, Stadt</t>
  </si>
  <si>
    <t>Überlingen, Stadt</t>
  </si>
  <si>
    <t>Ubstadt-Weiher</t>
  </si>
  <si>
    <t>Uhingen, Stadt</t>
  </si>
  <si>
    <t>Ulm, Universitätsstadt</t>
  </si>
  <si>
    <t>Vaihingen an der Enz, Stadt</t>
  </si>
  <si>
    <t>Villingen-Schwenningen, Stadt</t>
  </si>
  <si>
    <t>Waghäusel, Stadt</t>
  </si>
  <si>
    <t>Waiblingen, Stadt</t>
  </si>
  <si>
    <t>Waldbronn</t>
  </si>
  <si>
    <t>Waldkirch, Stadt</t>
  </si>
  <si>
    <t>Waldshut-Tiengen, Stadt</t>
  </si>
  <si>
    <t>Walldorf, Stadt</t>
  </si>
  <si>
    <t>Walldürn, Stadt</t>
  </si>
  <si>
    <t>Wangen im Allgäu, Stadt</t>
  </si>
  <si>
    <t>Wehr, Stadt</t>
  </si>
  <si>
    <t>Weil am Rhein, Stadt</t>
  </si>
  <si>
    <t>Weil der Stadt, Stadt</t>
  </si>
  <si>
    <t>Weingarten (Baden)</t>
  </si>
  <si>
    <t>Weingarten, Stadt</t>
  </si>
  <si>
    <t>Weinheim, Stadt</t>
  </si>
  <si>
    <t>Weinsberg, Stadt</t>
  </si>
  <si>
    <t>Weinstadt, Stadt</t>
  </si>
  <si>
    <t>Welzheim, Stadt</t>
  </si>
  <si>
    <t>Wendlingen am Neckar, Stadt</t>
  </si>
  <si>
    <t>Wernau (Neckar), Stadt</t>
  </si>
  <si>
    <t>Wertheim, Stadt</t>
  </si>
  <si>
    <t>Wiesloch, Stadt</t>
  </si>
  <si>
    <t>Winnenden, Stadt</t>
  </si>
  <si>
    <t>Bayern</t>
  </si>
  <si>
    <t>Abensberg, Stadt</t>
  </si>
  <si>
    <t>Aichach, Stadt</t>
  </si>
  <si>
    <t>Altdorf bei Nürnberg, Stadt</t>
  </si>
  <si>
    <t>Altdorf, Markt</t>
  </si>
  <si>
    <t>Altötting, Stadt</t>
  </si>
  <si>
    <t>Alzenau i. Unterfranken, Stadt</t>
  </si>
  <si>
    <t>Amberg, Stadt</t>
  </si>
  <si>
    <t>Ansbach, Stadt</t>
  </si>
  <si>
    <t>Aschaffenburg, Stadt</t>
  </si>
  <si>
    <t>Augsburg, Stadt</t>
  </si>
  <si>
    <t>Bad Abbach, Markt</t>
  </si>
  <si>
    <t>Bad Aibling, Stadt</t>
  </si>
  <si>
    <t>Bad Kissingen, Stadt</t>
  </si>
  <si>
    <t>Bad Neustadt a. d. Saale, Stadt</t>
  </si>
  <si>
    <t>Bad Reichenhall, Stadt</t>
  </si>
  <si>
    <t>Bad Staffelstein, Stadt</t>
  </si>
  <si>
    <t>Bad Tölz, Stadt</t>
  </si>
  <si>
    <t>Bad Windsheim, Stadt</t>
  </si>
  <si>
    <t>Bad Wörishofen, Stadt</t>
  </si>
  <si>
    <t>Bamberg, Stadt</t>
  </si>
  <si>
    <t>Bayreuth, Stadt</t>
  </si>
  <si>
    <t>Bobingen, Stadt</t>
  </si>
  <si>
    <t>Bruckmühl, Markt</t>
  </si>
  <si>
    <t>Buchloe, Stadt</t>
  </si>
  <si>
    <t>Burghausen, Stadt</t>
  </si>
  <si>
    <t>Burgkirchen a. d. Alz</t>
  </si>
  <si>
    <t>Burglengenfeld, Stadt</t>
  </si>
  <si>
    <t>Burgthann</t>
  </si>
  <si>
    <t>Cadolzburg, Markt</t>
  </si>
  <si>
    <t>Cham, Stadt</t>
  </si>
  <si>
    <t>Coburg, Stadt</t>
  </si>
  <si>
    <t>Dachau, Stadt</t>
  </si>
  <si>
    <t>Deggendorf, Stadt</t>
  </si>
  <si>
    <t>Dießen a. Ammersee, Markt</t>
  </si>
  <si>
    <t>Dillingen a. d. Donau, Stadt</t>
  </si>
  <si>
    <t>Dingolfing, Stadt</t>
  </si>
  <si>
    <t>Dinkelsbühl, Stadt</t>
  </si>
  <si>
    <t>Donauwörth, Stadt</t>
  </si>
  <si>
    <t>Dorfen, Stadt</t>
  </si>
  <si>
    <t>Ebersberg, Stadt</t>
  </si>
  <si>
    <t>Eching</t>
  </si>
  <si>
    <t>Eckental, Markt</t>
  </si>
  <si>
    <t>Eggenfelden, Stadt</t>
  </si>
  <si>
    <t>Eichenau</t>
  </si>
  <si>
    <t>Eichstätt, Stadt</t>
  </si>
  <si>
    <t>Erding, Stadt</t>
  </si>
  <si>
    <t>Ergolding, Markt</t>
  </si>
  <si>
    <t>Erlangen, Stadt</t>
  </si>
  <si>
    <t>Essenbach, Markt</t>
  </si>
  <si>
    <t>Feldkirchen-Westerham</t>
  </si>
  <si>
    <t>Feucht, Markt</t>
  </si>
  <si>
    <t>Feuchtwangen, Stadt</t>
  </si>
  <si>
    <t>Forchheim, Stadt</t>
  </si>
  <si>
    <t>Freilassing, Stadt</t>
  </si>
  <si>
    <t>Freising, Stadt</t>
  </si>
  <si>
    <t>Friedberg, Stadt</t>
  </si>
  <si>
    <t>Fürstenfeldbruck, Stadt</t>
  </si>
  <si>
    <t>Fürth, Stadt</t>
  </si>
  <si>
    <t>Füssen, Stadt</t>
  </si>
  <si>
    <t>Gaimersheim, Markt</t>
  </si>
  <si>
    <t>Garching bei München, Stadt</t>
  </si>
  <si>
    <t>Garmisch-Partenkirchen, Markt</t>
  </si>
  <si>
    <t>Gauting</t>
  </si>
  <si>
    <t>Geisenfeld, Stadt</t>
  </si>
  <si>
    <t>Gemünden am Main, Stadt</t>
  </si>
  <si>
    <t>Geretsried, Stadt</t>
  </si>
  <si>
    <t>Germering, Stadt</t>
  </si>
  <si>
    <t>Gersthofen, Stadt</t>
  </si>
  <si>
    <t>Gilching</t>
  </si>
  <si>
    <t>Gräfelfing</t>
  </si>
  <si>
    <t>Grafing bei München, Stadt</t>
  </si>
  <si>
    <t>Gröbenzell</t>
  </si>
  <si>
    <t>Großostheim, Markt</t>
  </si>
  <si>
    <t>Grünwald</t>
  </si>
  <si>
    <t>Günzburg, Stadt</t>
  </si>
  <si>
    <t>Gunzenhausen, Stadt</t>
  </si>
  <si>
    <t>Haar</t>
  </si>
  <si>
    <t>Hallbergmoos</t>
  </si>
  <si>
    <t>Hammelburg, Stadt</t>
  </si>
  <si>
    <t>Haßfurt, Stadt</t>
  </si>
  <si>
    <t>Hauzenberg, Stadt</t>
  </si>
  <si>
    <t>Herrsching a. Ammersee</t>
  </si>
  <si>
    <t>Hersbruck, Stadt</t>
  </si>
  <si>
    <t>Herzogenaurach, Stadt</t>
  </si>
  <si>
    <t>Hilpoltstein, Stadt</t>
  </si>
  <si>
    <t>Hirschaid, Markt</t>
  </si>
  <si>
    <t>Höchstadt a. d. Aisch, Stadt</t>
  </si>
  <si>
    <t>Hof, Stadt</t>
  </si>
  <si>
    <t>Höhenkirchen-Siegertsbrunn</t>
  </si>
  <si>
    <t>Holzkirchen, Markt</t>
  </si>
  <si>
    <t>Hösbach, Markt</t>
  </si>
  <si>
    <t>Illertissen, Stadt</t>
  </si>
  <si>
    <t>Immenstadt i. Allgäu, Stadt</t>
  </si>
  <si>
    <t>Ingolstadt, Stadt</t>
  </si>
  <si>
    <t>Ismaning</t>
  </si>
  <si>
    <t>Karlsfeld</t>
  </si>
  <si>
    <t>Karlstadt, Stadt</t>
  </si>
  <si>
    <t>Kaufbeuren, Stadt</t>
  </si>
  <si>
    <t>Kaufering, Markt</t>
  </si>
  <si>
    <t>Kelheim, Stadt</t>
  </si>
  <si>
    <t>Kempten (Allgäu), Stadt</t>
  </si>
  <si>
    <t>Kirchheim bei München</t>
  </si>
  <si>
    <t>Kirchseeon, Markt</t>
  </si>
  <si>
    <t>Kissing</t>
  </si>
  <si>
    <t>Kitzingen, Stadt</t>
  </si>
  <si>
    <t>Kolbermoor, Stadt</t>
  </si>
  <si>
    <t>Königsbrunn, Stadt</t>
  </si>
  <si>
    <t>Kreis Aichach-Friedberg</t>
  </si>
  <si>
    <t>Kreis Altötting</t>
  </si>
  <si>
    <t>Kreis Amberg-Sulzbach</t>
  </si>
  <si>
    <t>Kreis Ansbach</t>
  </si>
  <si>
    <t>Kreis Aschaffenburg</t>
  </si>
  <si>
    <t>Kreis Augsburg</t>
  </si>
  <si>
    <t>Kreis Bad Kissingen</t>
  </si>
  <si>
    <t>Kreis Bad Tölz-Wolfratshausen</t>
  </si>
  <si>
    <t>Kreis Bamberg</t>
  </si>
  <si>
    <t>Kreis Bayreuth</t>
  </si>
  <si>
    <t>Kreis Berchtesgadener Land</t>
  </si>
  <si>
    <t>Kreis Cham</t>
  </si>
  <si>
    <t>Kreis Coburg</t>
  </si>
  <si>
    <t>Kreis Dachau</t>
  </si>
  <si>
    <t>Kreis Deggendorf</t>
  </si>
  <si>
    <t>Kreis Dillingen a. d. Donau</t>
  </si>
  <si>
    <t>Kreis Dingolfing-Landau</t>
  </si>
  <si>
    <t>Kreis Donau-Ries</t>
  </si>
  <si>
    <t>Kreis Ebersberg</t>
  </si>
  <si>
    <t>Kreis Eichstätt</t>
  </si>
  <si>
    <t>Kreis Erding</t>
  </si>
  <si>
    <t>Kreis Erlangen-Höchstadt</t>
  </si>
  <si>
    <t>Kreis Forchheim</t>
  </si>
  <si>
    <t>Kreis Freising</t>
  </si>
  <si>
    <t>Kreis Freyung-Grafenau</t>
  </si>
  <si>
    <t>Kreis Fürstenfeldbruck</t>
  </si>
  <si>
    <t>Kreis Fürth</t>
  </si>
  <si>
    <t>Kreis Garmisch-Partenkirchen</t>
  </si>
  <si>
    <t>Kreis Günzburg</t>
  </si>
  <si>
    <t>Kreis Haßberge</t>
  </si>
  <si>
    <t>Kreis Hof</t>
  </si>
  <si>
    <t>Kreis Kelheim</t>
  </si>
  <si>
    <t>Kreis Kitzingen</t>
  </si>
  <si>
    <t>Kreis Kronach</t>
  </si>
  <si>
    <t>Kreis Kulmbach</t>
  </si>
  <si>
    <t>Kreis Landsberg a. Lech</t>
  </si>
  <si>
    <t>Kreis Landshut</t>
  </si>
  <si>
    <t>Kreis Lichtenfels</t>
  </si>
  <si>
    <t>Kreis Lindau (Bodensee)</t>
  </si>
  <si>
    <t>Kreis Main-Spessart</t>
  </si>
  <si>
    <t>Kreis Miesbach</t>
  </si>
  <si>
    <t>Kreis Miltenberg</t>
  </si>
  <si>
    <t>Kreis Mühldorf a. Inn</t>
  </si>
  <si>
    <t>Kreis München</t>
  </si>
  <si>
    <t>Kreis Neuburg-Schrobenhausen</t>
  </si>
  <si>
    <t>Kreis Neumarkt i. d. Oberpfalz</t>
  </si>
  <si>
    <t>Kreis Neustadt a. d. Aisch-Bad Windsheim</t>
  </si>
  <si>
    <t>Kreis Neustadt a. d. Waldnaab</t>
  </si>
  <si>
    <t>Kreis Neu-Ulm</t>
  </si>
  <si>
    <t>Kreis Nürnberger Land</t>
  </si>
  <si>
    <t>Kreis Oberallgäu</t>
  </si>
  <si>
    <t>Kreis Ostallgäu</t>
  </si>
  <si>
    <t>Kreis Passau</t>
  </si>
  <si>
    <t>Kreis Pfaffenhofen a. d. Ilm</t>
  </si>
  <si>
    <t>Kreis Regen</t>
  </si>
  <si>
    <t>Kreis Regensburg</t>
  </si>
  <si>
    <t>Kreis Rhön-Grabfeld</t>
  </si>
  <si>
    <t>Kreis Rosenheim</t>
  </si>
  <si>
    <t>Kreis Roth</t>
  </si>
  <si>
    <t>Kreis Rottal-Inn</t>
  </si>
  <si>
    <t>Kreis Schwandorf</t>
  </si>
  <si>
    <t>Kreis Schweinfurt</t>
  </si>
  <si>
    <t>Kreis Starnberg</t>
  </si>
  <si>
    <t>Kreis Straubing-Bogen</t>
  </si>
  <si>
    <t>Kreis Tirschenreuth</t>
  </si>
  <si>
    <t>Kreis Traunstein</t>
  </si>
  <si>
    <t>Kreis Unterallgäu</t>
  </si>
  <si>
    <t>Kreis Weilheim-Schongau</t>
  </si>
  <si>
    <t>Kreis Weißenburg-Gunzenhausen</t>
  </si>
  <si>
    <t>Kreis Wunsiedel im Fichtelgebirge</t>
  </si>
  <si>
    <t>Kreis Würzburg</t>
  </si>
  <si>
    <t>Kronach, Stadt</t>
  </si>
  <si>
    <t>Krumbach (Schwaben), Stadt</t>
  </si>
  <si>
    <t>Kulmbach, Stadt</t>
  </si>
  <si>
    <t>Landau an der Isar, Stadt</t>
  </si>
  <si>
    <t>Landsberg a. Lech, Stadt</t>
  </si>
  <si>
    <t>Landshut, Stadt</t>
  </si>
  <si>
    <t>Langenzenn, Stadt</t>
  </si>
  <si>
    <t>Lappersdorf, Markt</t>
  </si>
  <si>
    <t>Lauf a. d. Pegnitz, Stadt</t>
  </si>
  <si>
    <t>Lauingen (Donau), Stadt</t>
  </si>
  <si>
    <t>Lichtenfels, Stadt</t>
  </si>
  <si>
    <t>Lindau (Bodensee), Stadt</t>
  </si>
  <si>
    <t>Lindenberg i. Allgäu, Stadt</t>
  </si>
  <si>
    <t>Lohr am Main, Stadt</t>
  </si>
  <si>
    <t>Mainburg, Stadt</t>
  </si>
  <si>
    <t>Maisach</t>
  </si>
  <si>
    <t>Manching, Markt</t>
  </si>
  <si>
    <t>Markt Schwaben, Markt</t>
  </si>
  <si>
    <t>Marktheidenfeld, Stadt</t>
  </si>
  <si>
    <t>Marktoberdorf, Stadt</t>
  </si>
  <si>
    <t>Marktredwitz, Stadt</t>
  </si>
  <si>
    <t>Maxhütte-Haidhof, Stadt</t>
  </si>
  <si>
    <t>Meitingen, Markt</t>
  </si>
  <si>
    <t>Memmingen, Stadt</t>
  </si>
  <si>
    <t>Mering, Markt</t>
  </si>
  <si>
    <t>Miesbach, Stadt</t>
  </si>
  <si>
    <t>Mindelheim, Stadt</t>
  </si>
  <si>
    <t>Mömbris, Markt</t>
  </si>
  <si>
    <t>Moosburg an der Isar, Stadt</t>
  </si>
  <si>
    <t>Mühldorf am Inn, Stadt</t>
  </si>
  <si>
    <t>Münchberg, Stadt</t>
  </si>
  <si>
    <t>München, Stadt</t>
  </si>
  <si>
    <t>Murnau am Staffelsee, Markt</t>
  </si>
  <si>
    <t>Neubiberg</t>
  </si>
  <si>
    <t>Neuburg an der Donau, Stadt</t>
  </si>
  <si>
    <t>Neufahrn bei Freising</t>
  </si>
  <si>
    <t>Neumarkt i. d. Oberpfalz, Stadt</t>
  </si>
  <si>
    <t>Neusäß, Stadt</t>
  </si>
  <si>
    <t>Neustadt an der Aisch, Stadt</t>
  </si>
  <si>
    <t>Neustadt an der Donau, Stadt</t>
  </si>
  <si>
    <t>Neustadt bei Coburg, Stadt</t>
  </si>
  <si>
    <t>Neutraubling, Stadt</t>
  </si>
  <si>
    <t>Neu-Ulm, Stadt</t>
  </si>
  <si>
    <t>Nördlingen, Stadt</t>
  </si>
  <si>
    <t>Nürnberg, Stadt</t>
  </si>
  <si>
    <t>Oberasbach, Stadt</t>
  </si>
  <si>
    <t>Oberhaching</t>
  </si>
  <si>
    <t>Oberschleißheim</t>
  </si>
  <si>
    <t>Ochsenfurt, Stadt</t>
  </si>
  <si>
    <t>Olching, Stadt</t>
  </si>
  <si>
    <t>Osterhofen, Stadt</t>
  </si>
  <si>
    <t>Ottobrunn</t>
  </si>
  <si>
    <t>Passau, Stadt</t>
  </si>
  <si>
    <t>Pegnitz, Stadt</t>
  </si>
  <si>
    <t>Peißenberg, Markt</t>
  </si>
  <si>
    <t>Peiting, Markt</t>
  </si>
  <si>
    <t>Penzberg, Stadt</t>
  </si>
  <si>
    <t>Pfaffenhofen a. d. Ilm, Stadt</t>
  </si>
  <si>
    <t>Pfarrkirchen, Stadt</t>
  </si>
  <si>
    <t>Planegg</t>
  </si>
  <si>
    <t>Plattling, Stadt</t>
  </si>
  <si>
    <t>Pocking, Stadt</t>
  </si>
  <si>
    <t>Poing</t>
  </si>
  <si>
    <t>Prien am Chiemsee, Markt</t>
  </si>
  <si>
    <t>Puchheim, Stadt</t>
  </si>
  <si>
    <t>Raubling</t>
  </si>
  <si>
    <t>Regen, Stadt</t>
  </si>
  <si>
    <t>Regensburg, Stadt</t>
  </si>
  <si>
    <t>Regenstauf, Markt</t>
  </si>
  <si>
    <t>Rödental, Stadt</t>
  </si>
  <si>
    <t>Roding, Stadt</t>
  </si>
  <si>
    <t>Rosenheim, Stadt</t>
  </si>
  <si>
    <t>Roth, Stadt</t>
  </si>
  <si>
    <t>Röthenbach a. d. Pegnitz, Stadt</t>
  </si>
  <si>
    <t>Rothenburg ob der Tauber, Stadt</t>
  </si>
  <si>
    <t>Schongau, Stadt</t>
  </si>
  <si>
    <t>Schrobenhausen, Stadt</t>
  </si>
  <si>
    <t>Schwabach, Stadt</t>
  </si>
  <si>
    <t>Schwabmünchen, Stadt</t>
  </si>
  <si>
    <t>Schwandorf, Stadt</t>
  </si>
  <si>
    <t>Schweinfurt, Stadt</t>
  </si>
  <si>
    <t>Selb, Stadt</t>
  </si>
  <si>
    <t>Senden, Stadt</t>
  </si>
  <si>
    <t>Sonthofen, Stadt</t>
  </si>
  <si>
    <t>Stadtbergen, Stadt</t>
  </si>
  <si>
    <t>Starnberg, Stadt</t>
  </si>
  <si>
    <t>Stein, Stadt</t>
  </si>
  <si>
    <t>Stephanskirchen</t>
  </si>
  <si>
    <t>Straubing, Stadt</t>
  </si>
  <si>
    <t>Sulzbach-Rosenberg, Stadt</t>
  </si>
  <si>
    <t>Taufkirchen</t>
  </si>
  <si>
    <t>Traunreut, Stadt</t>
  </si>
  <si>
    <t>Traunstein, Stadt</t>
  </si>
  <si>
    <t>Treuchtlingen, Stadt</t>
  </si>
  <si>
    <t>Trostberg, Stadt</t>
  </si>
  <si>
    <t>Unterföhring</t>
  </si>
  <si>
    <t>Unterhaching</t>
  </si>
  <si>
    <t>Unterschleißheim, Stadt</t>
  </si>
  <si>
    <t>Vaterstetten</t>
  </si>
  <si>
    <t>Vilsbiburg, Stadt</t>
  </si>
  <si>
    <t>Vilshofen a. d. Donau, Stadt</t>
  </si>
  <si>
    <t>Vöhringen, Stadt</t>
  </si>
  <si>
    <t>Waldkirchen, Stadt</t>
  </si>
  <si>
    <t>Waldkraiburg, Stadt</t>
  </si>
  <si>
    <t>Wasserburg am Inn, Stadt</t>
  </si>
  <si>
    <t>Weiden i. d. Oberpfalz, Stadt</t>
  </si>
  <si>
    <t>Weilheim i. Oberbayern, Stadt</t>
  </si>
  <si>
    <t>Weißenburg i. Bayern, Stadt</t>
  </si>
  <si>
    <t>Weißenhorn, Stadt</t>
  </si>
  <si>
    <t>Wendelstein, Markt</t>
  </si>
  <si>
    <t>Werneck, Markt</t>
  </si>
  <si>
    <t>Wolfratshausen, Stadt</t>
  </si>
  <si>
    <t>Wolnzach, Markt</t>
  </si>
  <si>
    <t>Würzburg, Stadt</t>
  </si>
  <si>
    <t>Zirndorf, Stadt</t>
  </si>
  <si>
    <t>Berlin</t>
  </si>
  <si>
    <t>Berlin, Stadt</t>
  </si>
  <si>
    <t>Brandenburg</t>
  </si>
  <si>
    <t>Ahrensfelde</t>
  </si>
  <si>
    <t>Angermünde, Stadt</t>
  </si>
  <si>
    <t>Bad Belzig</t>
  </si>
  <si>
    <t>Bad Freienwalde (Oder), Stadt</t>
  </si>
  <si>
    <t>Beelitz, Stadt</t>
  </si>
  <si>
    <t>Bernau bei Berlin, Stadt</t>
  </si>
  <si>
    <t>Blankenfelde-Mahlow</t>
  </si>
  <si>
    <t>Brandenburg a. d. Havel, Stadt</t>
  </si>
  <si>
    <t>Brieselang</t>
  </si>
  <si>
    <t>Cottbus, Stadt</t>
  </si>
  <si>
    <t>Eberswalde, Stadt</t>
  </si>
  <si>
    <t>Eisenhüttenstadt, Stadt</t>
  </si>
  <si>
    <t>Erkner, Stadt</t>
  </si>
  <si>
    <t>Falkensee, Stadt</t>
  </si>
  <si>
    <t>Finsterwalde, Stadt</t>
  </si>
  <si>
    <t>Forst (Lausitz), Stadt</t>
  </si>
  <si>
    <t>Frankfurt (Oder), Stadt</t>
  </si>
  <si>
    <t>Fredersdorf-Vogelsdorf</t>
  </si>
  <si>
    <t>Fürstenwalde/Spree, Stadt</t>
  </si>
  <si>
    <t>Glienicke/Nordbahn</t>
  </si>
  <si>
    <t>Guben, Stadt</t>
  </si>
  <si>
    <t>Hennigsdorf, Stadt</t>
  </si>
  <si>
    <t>Hohen Neuendorf</t>
  </si>
  <si>
    <t>Hoppegarten</t>
  </si>
  <si>
    <t>Jüterbog, Stadt</t>
  </si>
  <si>
    <t>Kleinmachnow</t>
  </si>
  <si>
    <t>Kloster Lehnin</t>
  </si>
  <si>
    <t>Königs Wusterhausen, Stadt</t>
  </si>
  <si>
    <t>Kreis Barnim</t>
  </si>
  <si>
    <t>Kreis Dahme-Spreewald</t>
  </si>
  <si>
    <t>Kreis Elbe-Elster</t>
  </si>
  <si>
    <t>Kreis Havelland</t>
  </si>
  <si>
    <t>Kreis Märkisch-Oderland</t>
  </si>
  <si>
    <t>Kreis Oberhavel</t>
  </si>
  <si>
    <t>Kreis Oberspreewald-Lausitz</t>
  </si>
  <si>
    <t>Kreis Oder-Spree</t>
  </si>
  <si>
    <t>Kreis Ostprignitz-Ruppin</t>
  </si>
  <si>
    <t>Kreis Potsdam-Mittelmark</t>
  </si>
  <si>
    <t>Kreis Prignitz</t>
  </si>
  <si>
    <t>Kreis Spree-Neiße</t>
  </si>
  <si>
    <t>Kreis Teltow-Fläming</t>
  </si>
  <si>
    <t>Kreis Uckermark</t>
  </si>
  <si>
    <t>Lauchhammer, Stadt</t>
  </si>
  <si>
    <t>Lübben/Spreewald, Stadt</t>
  </si>
  <si>
    <t>Lübbenau/Spreewald, Stadt</t>
  </si>
  <si>
    <t>Luckenwalde, Stadt</t>
  </si>
  <si>
    <t>Ludwigsfelde, Stadt</t>
  </si>
  <si>
    <t>Michendorf</t>
  </si>
  <si>
    <t>Mühlenbecker Land</t>
  </si>
  <si>
    <t>Nauen, Stadt</t>
  </si>
  <si>
    <t>Neuenhagen bei Berlin</t>
  </si>
  <si>
    <t>Neuruppin, Fontanestadt</t>
  </si>
  <si>
    <t>Oberkrämer</t>
  </si>
  <si>
    <t>Oranienburg, Stadt</t>
  </si>
  <si>
    <t>Panketal</t>
  </si>
  <si>
    <t>Perleberg, Stadt</t>
  </si>
  <si>
    <t>Petershagen/Eggersdorf</t>
  </si>
  <si>
    <t>Potsdam, Stadt</t>
  </si>
  <si>
    <t>Prenzlau, Stadt</t>
  </si>
  <si>
    <t>Pritzwalk, Stadt</t>
  </si>
  <si>
    <t>Rangsdorf</t>
  </si>
  <si>
    <t>Rathenow, Stadt</t>
  </si>
  <si>
    <t>Rüdersdorf bei Berlin</t>
  </si>
  <si>
    <t>Schönefeld</t>
  </si>
  <si>
    <t>Schöneiche bei Berlin</t>
  </si>
  <si>
    <t>Schwedt/Oder, Stadt</t>
  </si>
  <si>
    <t>Schwielowsee</t>
  </si>
  <si>
    <t>Senftenberg, Stadt</t>
  </si>
  <si>
    <t>Spremberg, Stadt</t>
  </si>
  <si>
    <t>Stahnsdorf</t>
  </si>
  <si>
    <t>Strausberg, Stadt</t>
  </si>
  <si>
    <t>Teltow, Stadt</t>
  </si>
  <si>
    <t>Templin, Stadt</t>
  </si>
  <si>
    <t>Velten, Stadt</t>
  </si>
  <si>
    <t>Wandlitz</t>
  </si>
  <si>
    <t>Werder (Havel), Stadt</t>
  </si>
  <si>
    <t>Wittenberge, Stadt</t>
  </si>
  <si>
    <t>Wittstock/Dosse, Stadt</t>
  </si>
  <si>
    <t>Zehdenick, Stadt</t>
  </si>
  <si>
    <t>Zeuthen</t>
  </si>
  <si>
    <t>Zossen</t>
  </si>
  <si>
    <t>Bremen</t>
  </si>
  <si>
    <t>Bremen, Stadt</t>
  </si>
  <si>
    <t>Bremerhaven</t>
  </si>
  <si>
    <t>Hamburg</t>
  </si>
  <si>
    <t>Hamburg, Freie und Hansestadt</t>
  </si>
  <si>
    <t>Hessen</t>
  </si>
  <si>
    <t>Alsfeld, Stadt</t>
  </si>
  <si>
    <t>Altenstadt</t>
  </si>
  <si>
    <t>Aßlar, Stadt</t>
  </si>
  <si>
    <t>Babenhausen, Stadt</t>
  </si>
  <si>
    <t>Bad Arolsen, Stadt</t>
  </si>
  <si>
    <t>Bad Camberg, Stadt</t>
  </si>
  <si>
    <t>Bad Hersfeld, Kreisstadt</t>
  </si>
  <si>
    <t>Bad Homburg v. d. Höhe, Stadt</t>
  </si>
  <si>
    <t>Bad Nauheim, Stadt</t>
  </si>
  <si>
    <t>Bad Schwalbach, Kreisstadt</t>
  </si>
  <si>
    <t>Bad Soden am Taunus, Stadt</t>
  </si>
  <si>
    <t>Bad Soden-Salmünster, Stadt</t>
  </si>
  <si>
    <t>Bad Vilbel, Stadt</t>
  </si>
  <si>
    <t>Bad Wildungen, Stadt</t>
  </si>
  <si>
    <t>Baunatal, Stadt</t>
  </si>
  <si>
    <t>Bebra, Stadt</t>
  </si>
  <si>
    <t>Bensheim, Stadt</t>
  </si>
  <si>
    <t>Biedenkopf, Stadt</t>
  </si>
  <si>
    <t>Birkenau</t>
  </si>
  <si>
    <t>Bischofsheim</t>
  </si>
  <si>
    <t>Borken (Hessen), Stadt</t>
  </si>
  <si>
    <t>Braunfels, Stadt</t>
  </si>
  <si>
    <t>Bruchköbel, Stadt</t>
  </si>
  <si>
    <t>Büdingen, Stadt</t>
  </si>
  <si>
    <t>Bürstadt, Stadt</t>
  </si>
  <si>
    <t>Buseck</t>
  </si>
  <si>
    <t>Büttelborn</t>
  </si>
  <si>
    <t>Butzbach, Friedrich-Ludwig-Weidig-Stadt</t>
  </si>
  <si>
    <t>Darmstadt, Wissenschaftsstadt</t>
  </si>
  <si>
    <t>Dautphetal</t>
  </si>
  <si>
    <t>Dieburg, Stadt</t>
  </si>
  <si>
    <t>Dietzenbach, Kreisstadt</t>
  </si>
  <si>
    <t>Dillenburg, Stadt</t>
  </si>
  <si>
    <t>Dreieich, Stadt</t>
  </si>
  <si>
    <t>Egelsbach</t>
  </si>
  <si>
    <t>Eichenzell</t>
  </si>
  <si>
    <t>Eltville am Rhein, Stadt</t>
  </si>
  <si>
    <t>Eppstein, Stadt</t>
  </si>
  <si>
    <t>Erbach, Kreisstadt</t>
  </si>
  <si>
    <t>Erlensee</t>
  </si>
  <si>
    <t>Eschborn, Stadt</t>
  </si>
  <si>
    <t>Eschenburg</t>
  </si>
  <si>
    <t>Eschwege, Kreisstadt</t>
  </si>
  <si>
    <t>Felsberg, Stadt</t>
  </si>
  <si>
    <t>Flörsheim am Main, Stadt</t>
  </si>
  <si>
    <t>Frankenberg (Eder), Stadt</t>
  </si>
  <si>
    <t>Frankfurt am Main, Stadt</t>
  </si>
  <si>
    <t>Freigericht</t>
  </si>
  <si>
    <t>Friedberg (Hessen), Kreisstadt</t>
  </si>
  <si>
    <t>Friedrichsdorf, Stadt</t>
  </si>
  <si>
    <t>Fritzlar, Dom- und Kaiserstadt</t>
  </si>
  <si>
    <t>Fulda, Stadt</t>
  </si>
  <si>
    <t>Fuldatal</t>
  </si>
  <si>
    <t>Fürth</t>
  </si>
  <si>
    <t>Geisenheim, Stadt</t>
  </si>
  <si>
    <t>Gelnhausen, Barbarossastadt</t>
  </si>
  <si>
    <t>Gießen, Universitätsstadt</t>
  </si>
  <si>
    <t>Ginsheim-Gustavsburg, Stadt</t>
  </si>
  <si>
    <t>Gladenbach, Stadt</t>
  </si>
  <si>
    <t>Griesheim, Stadt</t>
  </si>
  <si>
    <t>Groß-Gerau, Stadt</t>
  </si>
  <si>
    <t>Groß-Umstadt, Stadt</t>
  </si>
  <si>
    <t>Groß-Zimmern</t>
  </si>
  <si>
    <t>Grünberg, Stadt</t>
  </si>
  <si>
    <t>Gründau</t>
  </si>
  <si>
    <t>Hadamar, Stadt</t>
  </si>
  <si>
    <t>Haiger, Stadt</t>
  </si>
  <si>
    <t>Hainburg</t>
  </si>
  <si>
    <t>Hanau, Brüder-Grimm-Stadt</t>
  </si>
  <si>
    <t>Hattersheim am Main, Stadt</t>
  </si>
  <si>
    <t>Heppenheim (Bergstraße), Kreisstadt</t>
  </si>
  <si>
    <t>Herborn, Stadt</t>
  </si>
  <si>
    <t>Hessisch Lichtenau, Stadt</t>
  </si>
  <si>
    <t>Heusenstamm, Stadt</t>
  </si>
  <si>
    <t>Hochheim am Main, Stadt</t>
  </si>
  <si>
    <t>Höchst i. Odenwald</t>
  </si>
  <si>
    <t>Hofgeismar, Stadt</t>
  </si>
  <si>
    <t>Hofheim am Taunus, Kreisstadt</t>
  </si>
  <si>
    <t>Homberg (Efze), Kreisstadt</t>
  </si>
  <si>
    <t>Hünfeld, Konrad-Zuse-Stadt</t>
  </si>
  <si>
    <t>Hungen, Stadt</t>
  </si>
  <si>
    <t>Hünstetten</t>
  </si>
  <si>
    <t>Hüttenberg</t>
  </si>
  <si>
    <t>Idstein, Stadt</t>
  </si>
  <si>
    <t>Karben, Stadt</t>
  </si>
  <si>
    <t>Kassel, documenta-Stadt</t>
  </si>
  <si>
    <t>Kaufungen</t>
  </si>
  <si>
    <t>Kelkheim (Taunus), Stadt</t>
  </si>
  <si>
    <t>Kelsterbach, Stadt</t>
  </si>
  <si>
    <t>Kirchhain, Stadt</t>
  </si>
  <si>
    <t>Königstein im Taunus, Stadt</t>
  </si>
  <si>
    <t>Korbach, Kreisstadt</t>
  </si>
  <si>
    <t>Kreis Bergstraße</t>
  </si>
  <si>
    <t>Kreis Darmstadt-Dieburg</t>
  </si>
  <si>
    <t>Kreis Fulda</t>
  </si>
  <si>
    <t>Kreis Gießen</t>
  </si>
  <si>
    <t>Kreis Groß-Gerau</t>
  </si>
  <si>
    <t>Kreis Hersfeld-Rotenburg</t>
  </si>
  <si>
    <t>Kreis Hochtaunuskreis</t>
  </si>
  <si>
    <t>Kreis Kassel</t>
  </si>
  <si>
    <t>Kreis Lahn-Dill-Kreis</t>
  </si>
  <si>
    <t>Kreis Limburg-Weilburg</t>
  </si>
  <si>
    <t>Kreis Main-Kinzig-Kreis</t>
  </si>
  <si>
    <t>Kreis Main-Taunus-Kreis</t>
  </si>
  <si>
    <t>Kreis Marburg-Biedenkopf</t>
  </si>
  <si>
    <t>Kreis Odenwaldkreis</t>
  </si>
  <si>
    <t>Kreis Offenbach</t>
  </si>
  <si>
    <t>Kreis Rheingau-Taunus-Kreis</t>
  </si>
  <si>
    <t>Kreis Schwalm-Eder-Kreis</t>
  </si>
  <si>
    <t>Kreis Vogelsbergkreis</t>
  </si>
  <si>
    <t>Kreis Waldeck-Frankenberg</t>
  </si>
  <si>
    <t>Kreis Werra-Meißner-Kreis</t>
  </si>
  <si>
    <t>Kreis Wetteraukreis</t>
  </si>
  <si>
    <t>Kriftel</t>
  </si>
  <si>
    <t>Kronberg im Taunus, Stadt</t>
  </si>
  <si>
    <t>Künzell</t>
  </si>
  <si>
    <t>Lampertheim, Stadt</t>
  </si>
  <si>
    <t>Langen (Hessen), Stadt</t>
  </si>
  <si>
    <t>Langenselbold, Stadt</t>
  </si>
  <si>
    <t>Langgöns</t>
  </si>
  <si>
    <t>Lauterbach (Hessen), Kreisstadt</t>
  </si>
  <si>
    <t>Lich, Stadt</t>
  </si>
  <si>
    <t>Limburg an der Lahn, Kreisstadt</t>
  </si>
  <si>
    <t>Linden, Stadt</t>
  </si>
  <si>
    <t>Lohfelden</t>
  </si>
  <si>
    <t>Lorsch, Karolingerstadt</t>
  </si>
  <si>
    <t>Maintal, Stadt</t>
  </si>
  <si>
    <t>Marburg, Universitätsstadt</t>
  </si>
  <si>
    <t>Melsungen, Stadt</t>
  </si>
  <si>
    <t>Michelstadt, Stadt</t>
  </si>
  <si>
    <t>Mörfelden-Walldorf, Stadt</t>
  </si>
  <si>
    <t>Mühlheim am Main, Stadt</t>
  </si>
  <si>
    <t>Mühltal</t>
  </si>
  <si>
    <t>Münster</t>
  </si>
  <si>
    <t>Nauheim</t>
  </si>
  <si>
    <t>Neu-Anspach, Stadt</t>
  </si>
  <si>
    <t>Neuhof</t>
  </si>
  <si>
    <t>Neu-Isenburg, Stadt</t>
  </si>
  <si>
    <t>Nidda, Stadt</t>
  </si>
  <si>
    <t>Nidderau, Stadt</t>
  </si>
  <si>
    <t>Niedernhausen</t>
  </si>
  <si>
    <t>Niestetal</t>
  </si>
  <si>
    <t>Ober-Ramstadt, Stadt</t>
  </si>
  <si>
    <t>Obertshausen, Stadt</t>
  </si>
  <si>
    <t>Oberursel (Taunus), Stadt</t>
  </si>
  <si>
    <t>Oestrich-Winkel, Stadt</t>
  </si>
  <si>
    <t>Offenbach am Main, Stadt</t>
  </si>
  <si>
    <t>Petersberg</t>
  </si>
  <si>
    <t>Pfungstadt, Stadt</t>
  </si>
  <si>
    <t>Pohlheim, Stadt</t>
  </si>
  <si>
    <t>Raunheim, Stadt</t>
  </si>
  <si>
    <t>Reinheim, Stadt</t>
  </si>
  <si>
    <t>Reiskirchen</t>
  </si>
  <si>
    <t>Riedstadt, Stadt</t>
  </si>
  <si>
    <t>Rodenbach</t>
  </si>
  <si>
    <t>Rödermark, Stadt</t>
  </si>
  <si>
    <t>Rodgau, Stadt</t>
  </si>
  <si>
    <t>Rosbach v. d. Höhe, Stadt</t>
  </si>
  <si>
    <t>Roßdorf</t>
  </si>
  <si>
    <t>Rotenburg a. d. Fulda, Stadt</t>
  </si>
  <si>
    <t>Rüsselsheim, Stadt</t>
  </si>
  <si>
    <t>Schlüchtern, Stadt</t>
  </si>
  <si>
    <t>Schöneck</t>
  </si>
  <si>
    <t>Schotten, Stadt</t>
  </si>
  <si>
    <t>Schwalbach am Taunus, Stadt</t>
  </si>
  <si>
    <t>Schwalmstadt, Stadt</t>
  </si>
  <si>
    <t>Seeheim-Jugenheim</t>
  </si>
  <si>
    <t>Seligenstadt, Stadt</t>
  </si>
  <si>
    <t>Solms, Stadt</t>
  </si>
  <si>
    <t>Stadtallendorf, Stadt</t>
  </si>
  <si>
    <t>Steinau an der Straße, Brüder-Grimm-Stadt</t>
  </si>
  <si>
    <t>Steinbach (Taunus), Stadt</t>
  </si>
  <si>
    <t>Taunusstein, Stadt</t>
  </si>
  <si>
    <t>Trebur</t>
  </si>
  <si>
    <t>Usingen, Stadt</t>
  </si>
  <si>
    <t>Vellmar, Stadt</t>
  </si>
  <si>
    <t>Viernheim, Stadt</t>
  </si>
  <si>
    <t>Wächtersbach, Stadt</t>
  </si>
  <si>
    <t>Wald-Michelbach</t>
  </si>
  <si>
    <t>Weilburg, Stadt</t>
  </si>
  <si>
    <t>Weiterstadt, Stadt</t>
  </si>
  <si>
    <t>Wettenberg</t>
  </si>
  <si>
    <t>Wetzlar, Stadt</t>
  </si>
  <si>
    <t>Wiesbaden, Landeshauptstadt</t>
  </si>
  <si>
    <t>Witzenhausen, Stadt</t>
  </si>
  <si>
    <t>Wolfhagen, Stadt</t>
  </si>
  <si>
    <t>Mecklenburg-Vorpommern</t>
  </si>
  <si>
    <t>Anklam, Stadt</t>
  </si>
  <si>
    <t>Bad Doberan, Stadt</t>
  </si>
  <si>
    <t>Bergen auf Rügen, Stadt</t>
  </si>
  <si>
    <t>Boizenburg/Elbe, Stadt</t>
  </si>
  <si>
    <t>Demmin, Hansestadt</t>
  </si>
  <si>
    <t>Greifswald, Hansestadt</t>
  </si>
  <si>
    <t>Grevesmühlen, Stadt</t>
  </si>
  <si>
    <t>Güstrow, Stadt</t>
  </si>
  <si>
    <t>Hagenow, Stadt</t>
  </si>
  <si>
    <t>Kreis Ludwigslust-Parchim</t>
  </si>
  <si>
    <t>Kreis Mecklenburgische Seenplatte</t>
  </si>
  <si>
    <t>Kreis Nordwestmecklenburg</t>
  </si>
  <si>
    <t>Kreis Rostock</t>
  </si>
  <si>
    <t>Kreis Vorpommern-Greifswald</t>
  </si>
  <si>
    <t>Kreis Vorpommern-Rügen</t>
  </si>
  <si>
    <t>Ludwigslust, Stadt</t>
  </si>
  <si>
    <t>Neubrandenburg, Stadt</t>
  </si>
  <si>
    <t>Neustrelitz, Stadt</t>
  </si>
  <si>
    <t>Parchim, Stadt</t>
  </si>
  <si>
    <t>Pasewalk, Stadt</t>
  </si>
  <si>
    <t>Ribnitz-Damgarten, Stadt</t>
  </si>
  <si>
    <t>Rostock, Hansestadt</t>
  </si>
  <si>
    <t>Schwerin, Landeshauptstadt</t>
  </si>
  <si>
    <t>Stralsund, Hansestadt</t>
  </si>
  <si>
    <t>Waren (Müritz), Stadt</t>
  </si>
  <si>
    <t>Wismar, Hansestadt</t>
  </si>
  <si>
    <t>Wolgast, Stadt</t>
  </si>
  <si>
    <t>Niedersachsen</t>
  </si>
  <si>
    <t>Achim, Stadt</t>
  </si>
  <si>
    <t>Adendorf</t>
  </si>
  <si>
    <t>Aerzen, Flecken</t>
  </si>
  <si>
    <t>Alfeld (Leine), Stadt</t>
  </si>
  <si>
    <t>Apen</t>
  </si>
  <si>
    <t>Aurich, Stadt</t>
  </si>
  <si>
    <t>Bad Bentheim, Stadt</t>
  </si>
  <si>
    <t>Bad Essen</t>
  </si>
  <si>
    <t>Bad Fallingbostel, Stadt</t>
  </si>
  <si>
    <t>Bad Harzburg, Stadt</t>
  </si>
  <si>
    <t>Bad Iburg, Stadt</t>
  </si>
  <si>
    <t>Bad Lauterberg im Harz, Stadt</t>
  </si>
  <si>
    <t>Bad Münder am Deister, Stadt</t>
  </si>
  <si>
    <t>Bad Nenndorf, Stadt</t>
  </si>
  <si>
    <t>Bad Pyrmont, Stadt</t>
  </si>
  <si>
    <t>Bad Salzdetfurth, Stadt</t>
  </si>
  <si>
    <t>Bad Zwischenahn</t>
  </si>
  <si>
    <t>Barsinghausen, Stadt</t>
  </si>
  <si>
    <t>Barßel</t>
  </si>
  <si>
    <t>Bassum, Stadt</t>
  </si>
  <si>
    <t>Belm</t>
  </si>
  <si>
    <t>Bergen, Stadt</t>
  </si>
  <si>
    <t>Beverstedt</t>
  </si>
  <si>
    <t>Bissendorf</t>
  </si>
  <si>
    <t>Bohmte</t>
  </si>
  <si>
    <t>Bovenden, Flecken</t>
  </si>
  <si>
    <t>Brake (Unterweser), Stadt</t>
  </si>
  <si>
    <t>Bramsche, Stadt</t>
  </si>
  <si>
    <t>Braunschweig, Stadt</t>
  </si>
  <si>
    <t>Bremervörde, Stadt</t>
  </si>
  <si>
    <t>Buchholz i. d. Nordheide, Stadt</t>
  </si>
  <si>
    <t>Bückeburg, Stadt</t>
  </si>
  <si>
    <t>Burgdorf, Stadt</t>
  </si>
  <si>
    <t>Burgwedel, Stadt</t>
  </si>
  <si>
    <t>Buxtehude, Hansestadt</t>
  </si>
  <si>
    <t>Celle, Stadt</t>
  </si>
  <si>
    <t>Clausthal-Zellerfeld, Berg- und Universitätsstadt</t>
  </si>
  <si>
    <t>Cloppenburg, Stadt</t>
  </si>
  <si>
    <t>Cremlingen</t>
  </si>
  <si>
    <t>Cuxhaven, Stadt</t>
  </si>
  <si>
    <t>Damme, Stadt</t>
  </si>
  <si>
    <t>Delmenhorst, Stadt</t>
  </si>
  <si>
    <t>Diepholz, Stadt</t>
  </si>
  <si>
    <t>Dinklage, Stadt</t>
  </si>
  <si>
    <t>Drochtersen</t>
  </si>
  <si>
    <t>Duderstadt, Stadt</t>
  </si>
  <si>
    <t>Edemissen</t>
  </si>
  <si>
    <t>Edewecht</t>
  </si>
  <si>
    <t>Einbeck, Stadt</t>
  </si>
  <si>
    <t>Emden, Stadt</t>
  </si>
  <si>
    <t>Emstek</t>
  </si>
  <si>
    <t>Friedeburg</t>
  </si>
  <si>
    <t>Friesoythe, Stadt</t>
  </si>
  <si>
    <t>Ganderkesee</t>
  </si>
  <si>
    <t>Garbsen, Stadt</t>
  </si>
  <si>
    <t>Garrel</t>
  </si>
  <si>
    <t>Geeste</t>
  </si>
  <si>
    <t>Gehrden, Stadt</t>
  </si>
  <si>
    <t>Georgsmarienhütte, Stadt</t>
  </si>
  <si>
    <t>Gifhorn, Stadt</t>
  </si>
  <si>
    <t>Goslar, Stadt</t>
  </si>
  <si>
    <t>Göttingen, Stadt</t>
  </si>
  <si>
    <t>Großefehn</t>
  </si>
  <si>
    <t>Großenkneten</t>
  </si>
  <si>
    <t>Hagen am Teutoburger Wald</t>
  </si>
  <si>
    <t>Hagen im Bremischen</t>
  </si>
  <si>
    <t>Hambühren</t>
  </si>
  <si>
    <t>Hameln, Stadt</t>
  </si>
  <si>
    <t>Hannover, Stadt</t>
  </si>
  <si>
    <t>Hannoversch Münden, Stadt</t>
  </si>
  <si>
    <t>Haren (Ems), Stadt</t>
  </si>
  <si>
    <t>Harsefeld, Flecken</t>
  </si>
  <si>
    <t>Harsum</t>
  </si>
  <si>
    <t>Hasbergen</t>
  </si>
  <si>
    <t>Haselünne, Stadt</t>
  </si>
  <si>
    <t>Hatten</t>
  </si>
  <si>
    <t>Helmstedt, Stadt</t>
  </si>
  <si>
    <t>Hemmingen, Stadt</t>
  </si>
  <si>
    <t>Herzberg am Harz, Stadt</t>
  </si>
  <si>
    <t>Hessisch Oldendorf, Stadt</t>
  </si>
  <si>
    <t>Hildesheim, Stadt</t>
  </si>
  <si>
    <t>Hilter am Teutoburger Wald</t>
  </si>
  <si>
    <t>Holzminden, Stadt</t>
  </si>
  <si>
    <t>Hude (Oldenburg)</t>
  </si>
  <si>
    <t>Ihlow</t>
  </si>
  <si>
    <t>Ilsede</t>
  </si>
  <si>
    <t>Isernhagen</t>
  </si>
  <si>
    <t>Jever, Stadt</t>
  </si>
  <si>
    <t>Jork</t>
  </si>
  <si>
    <t>Kirchlinteln</t>
  </si>
  <si>
    <t>Königslutter am Elm, Stadt</t>
  </si>
  <si>
    <t>Kreis Aurich</t>
  </si>
  <si>
    <t>Kreis Celle</t>
  </si>
  <si>
    <t>Kreis Cloppenburg</t>
  </si>
  <si>
    <t>Kreis Cuxhaven</t>
  </si>
  <si>
    <t>Kreis Diepholz</t>
  </si>
  <si>
    <t>Kreis Emsland</t>
  </si>
  <si>
    <t>Kreis Friesland</t>
  </si>
  <si>
    <t>Kreis Gifhorn</t>
  </si>
  <si>
    <t>Kreis Goslar</t>
  </si>
  <si>
    <t>Kreis Göttingen</t>
  </si>
  <si>
    <t>Kreis Grafschaft Bentheim</t>
  </si>
  <si>
    <t>Kreis Hameln-Pyrmont</t>
  </si>
  <si>
    <t>Kreis Harburg</t>
  </si>
  <si>
    <t>Kreis Heidekreis</t>
  </si>
  <si>
    <t>Kreis Helmstedt</t>
  </si>
  <si>
    <t>Kreis Hildesheim</t>
  </si>
  <si>
    <t>Kreis Holzminden</t>
  </si>
  <si>
    <t>Kreis Leer</t>
  </si>
  <si>
    <t>Kreis Lüchow-Dannenberg</t>
  </si>
  <si>
    <t>Kreis Lüneburg</t>
  </si>
  <si>
    <t>Kreis Nienburg (Weser)</t>
  </si>
  <si>
    <t>Kreis Northeim</t>
  </si>
  <si>
    <t>Kreis Oldenburg</t>
  </si>
  <si>
    <t>Kreis Osnabrück</t>
  </si>
  <si>
    <t>Kreis Osterholz</t>
  </si>
  <si>
    <t>Kreis Osterode am Harz</t>
  </si>
  <si>
    <t>Kreis Peine</t>
  </si>
  <si>
    <t>Kreis Rotenburg (Wümme)</t>
  </si>
  <si>
    <t>Kreis Schaumburg</t>
  </si>
  <si>
    <t>Kreis Stade</t>
  </si>
  <si>
    <t>Kreis Uelzen</t>
  </si>
  <si>
    <t>Kreis Vechta</t>
  </si>
  <si>
    <t>Kreis Verden</t>
  </si>
  <si>
    <t>Kreis Wesermarsch</t>
  </si>
  <si>
    <t>Kreis Wittmund</t>
  </si>
  <si>
    <t>Kreis Wolfenbüttel</t>
  </si>
  <si>
    <t>Krummhörn</t>
  </si>
  <si>
    <t>Laatzen, Stadt</t>
  </si>
  <si>
    <t>Langelsheim, Stadt</t>
  </si>
  <si>
    <t>Langen, Stadt</t>
  </si>
  <si>
    <t>Langenhagen, Stadt</t>
  </si>
  <si>
    <t>Langwedel, Flecken</t>
  </si>
  <si>
    <t>Leer (Ostfriesland), Stadt</t>
  </si>
  <si>
    <t>Lehre</t>
  </si>
  <si>
    <t>Lehrte, Stadt</t>
  </si>
  <si>
    <t>Lengede</t>
  </si>
  <si>
    <t>Lilienthal</t>
  </si>
  <si>
    <t>Lingen (Ems), Stadt</t>
  </si>
  <si>
    <t>Lohne (Oldenburg), Stadt</t>
  </si>
  <si>
    <t>Löningen, Stadt</t>
  </si>
  <si>
    <t>Loxstedt</t>
  </si>
  <si>
    <t>Lüneburg, Hansestadt</t>
  </si>
  <si>
    <t>Melle, Stadt</t>
  </si>
  <si>
    <t>Meppen, Stadt</t>
  </si>
  <si>
    <t>Moormerland</t>
  </si>
  <si>
    <t>Munster, Stadt</t>
  </si>
  <si>
    <t>Neu Wulmstorf</t>
  </si>
  <si>
    <t>Neustadt am Rübenberge, Stadt</t>
  </si>
  <si>
    <t>Nienburg (Weser), Stadt</t>
  </si>
  <si>
    <t>Norden, Stadt</t>
  </si>
  <si>
    <t>Nordenham, Stadt</t>
  </si>
  <si>
    <t>Nordhorn, Stadt</t>
  </si>
  <si>
    <t>Nordstemmen</t>
  </si>
  <si>
    <t>Northeim, Stadt</t>
  </si>
  <si>
    <t>Oldenburg (Oldenburg), Stadt</t>
  </si>
  <si>
    <t>Osnabrück, Stadt</t>
  </si>
  <si>
    <t>Osterholz-Scharmbeck, Stadt</t>
  </si>
  <si>
    <t>Osterode am Harz, Stadt</t>
  </si>
  <si>
    <t>Ostrhauderfehn</t>
  </si>
  <si>
    <t>Ottersberg, Flecken</t>
  </si>
  <si>
    <t>Oyten</t>
  </si>
  <si>
    <t>Papenburg, Stadt</t>
  </si>
  <si>
    <t>Pattensen, Stadt</t>
  </si>
  <si>
    <t>Peine, Stadt</t>
  </si>
  <si>
    <t>Quakenbrück, Stadt</t>
  </si>
  <si>
    <t>Rastede</t>
  </si>
  <si>
    <t>Rehburg-Loccum, Stadt</t>
  </si>
  <si>
    <t>Rhauderfehn</t>
  </si>
  <si>
    <t>Rinteln, Stadt</t>
  </si>
  <si>
    <t>Ritterhude</t>
  </si>
  <si>
    <t>Ronnenberg, Stadt</t>
  </si>
  <si>
    <t>Rosdorf</t>
  </si>
  <si>
    <t>Rosengarten</t>
  </si>
  <si>
    <t>Rotenburg (Wümme), Stadt</t>
  </si>
  <si>
    <t>Salzgitter, Stadt</t>
  </si>
  <si>
    <t>Sarstedt, Stadt</t>
  </si>
  <si>
    <t>Sassenburg</t>
  </si>
  <si>
    <t>Saterland</t>
  </si>
  <si>
    <t>Scheeßel</t>
  </si>
  <si>
    <t>Schiffdorf</t>
  </si>
  <si>
    <t>Schneverdingen, Stadt</t>
  </si>
  <si>
    <t>Schöningen, Stadt</t>
  </si>
  <si>
    <t>Schortens, Stadt</t>
  </si>
  <si>
    <t>Schüttorf, Stadt</t>
  </si>
  <si>
    <t>Schwanewede</t>
  </si>
  <si>
    <t>Seelze, Stadt</t>
  </si>
  <si>
    <t>Seesen, Stadt</t>
  </si>
  <si>
    <t>Seevetal</t>
  </si>
  <si>
    <t>Sehnde, Stadt</t>
  </si>
  <si>
    <t>Soltau, Stadt</t>
  </si>
  <si>
    <t>Springe, Stadt</t>
  </si>
  <si>
    <t>Stade, Hansestadt</t>
  </si>
  <si>
    <t>Stadthagen, Stadt</t>
  </si>
  <si>
    <t>Stelle</t>
  </si>
  <si>
    <t>Stuhr</t>
  </si>
  <si>
    <t>Südbrookmerland</t>
  </si>
  <si>
    <t>Sulingen, Stadt</t>
  </si>
  <si>
    <t>Syke, Stadt</t>
  </si>
  <si>
    <t>Tostedt</t>
  </si>
  <si>
    <t>Twistringen, Stadt</t>
  </si>
  <si>
    <t>Uelzen, Stadt</t>
  </si>
  <si>
    <t>Uetze</t>
  </si>
  <si>
    <t>Uplengen</t>
  </si>
  <si>
    <t>Uslar, Stadt</t>
  </si>
  <si>
    <t>Varel, Stadt</t>
  </si>
  <si>
    <t>Vechelde</t>
  </si>
  <si>
    <t>Vechta, Stadt</t>
  </si>
  <si>
    <t>Verden (Aller), Stadt</t>
  </si>
  <si>
    <t>Wallenhorst</t>
  </si>
  <si>
    <t>Walsrode, Stadt</t>
  </si>
  <si>
    <t>Wardenburg</t>
  </si>
  <si>
    <t>Wedemark</t>
  </si>
  <si>
    <t>Weener, Stadt</t>
  </si>
  <si>
    <t>Wendeburg</t>
  </si>
  <si>
    <t>Wennigsen (Deister)</t>
  </si>
  <si>
    <t>Westerstede, Stadt</t>
  </si>
  <si>
    <t>Westoverledingen</t>
  </si>
  <si>
    <t>Weyhe</t>
  </si>
  <si>
    <t>Wiefelstede</t>
  </si>
  <si>
    <t>Wiesmoor, Stadt</t>
  </si>
  <si>
    <t>Wietmarschen</t>
  </si>
  <si>
    <t>Wildeshausen, Stadt</t>
  </si>
  <si>
    <t>Wilhelmshaven, Stadt</t>
  </si>
  <si>
    <t>Winsen (Aller)</t>
  </si>
  <si>
    <t>Winsen (Luhe), Stadt</t>
  </si>
  <si>
    <t>Wittingen, Stadt</t>
  </si>
  <si>
    <t>Wittmund, Stadt</t>
  </si>
  <si>
    <t>Wolfenbüttel, Stadt</t>
  </si>
  <si>
    <t>Wolfsburg, Stadt</t>
  </si>
  <si>
    <t>Wunstorf, Stadt</t>
  </si>
  <si>
    <t>Zetel</t>
  </si>
  <si>
    <t>Zeven, Stadt</t>
  </si>
  <si>
    <t>Nordrhein-Westfalen</t>
  </si>
  <si>
    <t>Aachen, Stadt</t>
  </si>
  <si>
    <t>Ahaus, Stadt</t>
  </si>
  <si>
    <t>Ahlen, Stadt</t>
  </si>
  <si>
    <t>Aldenhoven</t>
  </si>
  <si>
    <t>Alfter</t>
  </si>
  <si>
    <t>Alpen</t>
  </si>
  <si>
    <t>Alsdorf, Stadt</t>
  </si>
  <si>
    <t>Altena, Stadt</t>
  </si>
  <si>
    <t>Altenberge</t>
  </si>
  <si>
    <t>Anröchte</t>
  </si>
  <si>
    <t>Arnsberg, Stadt</t>
  </si>
  <si>
    <t>Ascheberg</t>
  </si>
  <si>
    <t>Attendorn, Stadt</t>
  </si>
  <si>
    <t>Bad Berleburg, Stadt</t>
  </si>
  <si>
    <t>Bad Driburg, Stadt</t>
  </si>
  <si>
    <t>Bad Honnef, Stadt</t>
  </si>
  <si>
    <t>Bad Laasphe, Stadt</t>
  </si>
  <si>
    <t>Bad Lippspringe, Stadt</t>
  </si>
  <si>
    <t>Bad Münstereifel, Stadt</t>
  </si>
  <si>
    <t>Bad Oeynhausen, Stadt</t>
  </si>
  <si>
    <t>Bad Salzuflen, Stadt</t>
  </si>
  <si>
    <t>Bad Sassendorf</t>
  </si>
  <si>
    <t>Bad Wünnenberg, Stadt</t>
  </si>
  <si>
    <t>Baesweiler, Stadt</t>
  </si>
  <si>
    <t>Balve, Stadt</t>
  </si>
  <si>
    <t>Beckum, Stadt</t>
  </si>
  <si>
    <t>Bedburg, Stadt</t>
  </si>
  <si>
    <t>Bedburg-Hau</t>
  </si>
  <si>
    <t>Bergheim, Stadt</t>
  </si>
  <si>
    <t>Bergisch-Gladbach, Stadt</t>
  </si>
  <si>
    <t>Bergkamen, Stadt</t>
  </si>
  <si>
    <t>Bergneustadt, Stadt</t>
  </si>
  <si>
    <t>Bestwig</t>
  </si>
  <si>
    <t>Beverungen, Stadt</t>
  </si>
  <si>
    <t>Bielefeld, Stadt</t>
  </si>
  <si>
    <t>Billerbeck, Stadt</t>
  </si>
  <si>
    <t>Blomberg, Stadt</t>
  </si>
  <si>
    <t>Bocholt, Stadt</t>
  </si>
  <si>
    <t>Bochum, Stadt</t>
  </si>
  <si>
    <t>Bönen</t>
  </si>
  <si>
    <t>Bonn, Stadt</t>
  </si>
  <si>
    <t>Borchen</t>
  </si>
  <si>
    <t>Borken, Stadt</t>
  </si>
  <si>
    <t>Bornheim, Stadt</t>
  </si>
  <si>
    <t>Bottrop, Stadt</t>
  </si>
  <si>
    <t>Brakel, Stadt</t>
  </si>
  <si>
    <t>Brilon, Stadt</t>
  </si>
  <si>
    <t>Brüggen</t>
  </si>
  <si>
    <t>Brühl, Stadt</t>
  </si>
  <si>
    <t>Bünde, Stadt</t>
  </si>
  <si>
    <t>Burbach</t>
  </si>
  <si>
    <t>Büren, Stadt</t>
  </si>
  <si>
    <t>Burscheid, Stadt</t>
  </si>
  <si>
    <t>Castrop-Rauxel, Stadt</t>
  </si>
  <si>
    <t>Coesfeld, Stadt</t>
  </si>
  <si>
    <t>Datteln, Stadt</t>
  </si>
  <si>
    <t>Delbrück, Stadt</t>
  </si>
  <si>
    <t>Detmold, Stadt</t>
  </si>
  <si>
    <t>Dinslaken, Stadt</t>
  </si>
  <si>
    <t>Dormagen, Stadt</t>
  </si>
  <si>
    <t>Dorsten, Stadt</t>
  </si>
  <si>
    <t>Dortmund, Stadt</t>
  </si>
  <si>
    <t>Drensteinfurt, Stadt</t>
  </si>
  <si>
    <t>Drolshagen, Stadt</t>
  </si>
  <si>
    <t>Duisburg, Stadt</t>
  </si>
  <si>
    <t>Dülmen, Stadt</t>
  </si>
  <si>
    <t>Düren, Stadt</t>
  </si>
  <si>
    <t>Düsseldorf, Stadt</t>
  </si>
  <si>
    <t>Eitorf</t>
  </si>
  <si>
    <t>Elsdorf</t>
  </si>
  <si>
    <t>Emmerich am Rhein, Stadt</t>
  </si>
  <si>
    <t>Emsdetten, Stadt</t>
  </si>
  <si>
    <t>Engelskirchen</t>
  </si>
  <si>
    <t>Enger, Stadt</t>
  </si>
  <si>
    <t>Ennepetal, Stadt</t>
  </si>
  <si>
    <t>Ennigerloh, Stadt</t>
  </si>
  <si>
    <t>Ense</t>
  </si>
  <si>
    <t>Erftstadt, Stadt</t>
  </si>
  <si>
    <t>Erkelenz, Stadt</t>
  </si>
  <si>
    <t>Erkrath, Stadt</t>
  </si>
  <si>
    <t>Erwitte, Stadt</t>
  </si>
  <si>
    <t>Eschweiler, Stadt</t>
  </si>
  <si>
    <t>Espelkamp, Stadt</t>
  </si>
  <si>
    <t>Essen, Stadt</t>
  </si>
  <si>
    <t>Euskirchen, Stadt</t>
  </si>
  <si>
    <t>Extertal</t>
  </si>
  <si>
    <t>Finnentrop</t>
  </si>
  <si>
    <t>Frechen, Stadt</t>
  </si>
  <si>
    <t>Freudenberg, Stadt</t>
  </si>
  <si>
    <t>Fröndenberg, Stadt</t>
  </si>
  <si>
    <t>Gangelt</t>
  </si>
  <si>
    <t>Geilenkirchen, Stadt</t>
  </si>
  <si>
    <t>Geldern, Stadt</t>
  </si>
  <si>
    <t>Gelsenkirchen, Stadt</t>
  </si>
  <si>
    <t>Gescher, Stadt</t>
  </si>
  <si>
    <t>Geseke, Stadt</t>
  </si>
  <si>
    <t>Gevelsberg, Stadt</t>
  </si>
  <si>
    <t>Gladbeck, Stadt</t>
  </si>
  <si>
    <t>Goch, Stadt</t>
  </si>
  <si>
    <t>Grefrath</t>
  </si>
  <si>
    <t>Greven, Stadt</t>
  </si>
  <si>
    <t>Grevenbroich, Stadt</t>
  </si>
  <si>
    <t>Gronau (Westfalen), Stadt</t>
  </si>
  <si>
    <t>Gummersbach, Stadt</t>
  </si>
  <si>
    <t>Gütersloh, Stadt</t>
  </si>
  <si>
    <t>Haan, Stadt</t>
  </si>
  <si>
    <t>Hagen, Stadt</t>
  </si>
  <si>
    <t>Halle (Westfalen), Stadt</t>
  </si>
  <si>
    <t>Haltern am See, Stadt</t>
  </si>
  <si>
    <t>Halver, Stadt</t>
  </si>
  <si>
    <t>Hamm, Stadt</t>
  </si>
  <si>
    <t>Hamminkeln, Stadt</t>
  </si>
  <si>
    <t>Harsewinkel, Stadt</t>
  </si>
  <si>
    <t>Hattingen, Stadt</t>
  </si>
  <si>
    <t>Havixbeck</t>
  </si>
  <si>
    <t>Heiligenhaus, Stadt</t>
  </si>
  <si>
    <t>Heinsberg, Stadt</t>
  </si>
  <si>
    <t>Hemer, Stadt</t>
  </si>
  <si>
    <t>Hennef (Sieg), Stadt</t>
  </si>
  <si>
    <t>Herdecke, Stadt</t>
  </si>
  <si>
    <t>Herford, Stadt</t>
  </si>
  <si>
    <t>Herne, Stadt</t>
  </si>
  <si>
    <t>Herten, Stadt</t>
  </si>
  <si>
    <t>Herzebrock-Clarholz</t>
  </si>
  <si>
    <t>Herzogenrath, Stadt</t>
  </si>
  <si>
    <t>Hiddenhausen</t>
  </si>
  <si>
    <t>Hilchenbach, Stadt</t>
  </si>
  <si>
    <t>Hilden, Stadt</t>
  </si>
  <si>
    <t>Hille</t>
  </si>
  <si>
    <t>Holzwickede</t>
  </si>
  <si>
    <t>Horn-Bad Meinberg, Stadt</t>
  </si>
  <si>
    <t>Hörstel, Stadt</t>
  </si>
  <si>
    <t>Hövelhof</t>
  </si>
  <si>
    <t>Höxter, Stadt</t>
  </si>
  <si>
    <t>Hückelhoven, Stadt</t>
  </si>
  <si>
    <t>Hückeswagen, Stadt</t>
  </si>
  <si>
    <t>Hüllhorst</t>
  </si>
  <si>
    <t>Hünxe</t>
  </si>
  <si>
    <t>Hürth, Stadt</t>
  </si>
  <si>
    <t>Ibbenbüren, Stadt</t>
  </si>
  <si>
    <t>Iserlohn, Stadt</t>
  </si>
  <si>
    <t>Isselburg, Stadt</t>
  </si>
  <si>
    <t>Issum</t>
  </si>
  <si>
    <t>Jüchen</t>
  </si>
  <si>
    <t>Jülich, Stadt</t>
  </si>
  <si>
    <t>Kaarst, Stadt</t>
  </si>
  <si>
    <t>Kalkar, Stadt</t>
  </si>
  <si>
    <t>Kall</t>
  </si>
  <si>
    <t>Kalletal</t>
  </si>
  <si>
    <t>Kamen, Stadt</t>
  </si>
  <si>
    <t>Kamp-Lintfort, Stadt</t>
  </si>
  <si>
    <t>Kempen, Stadt</t>
  </si>
  <si>
    <t>Kerken</t>
  </si>
  <si>
    <t>Kerpen, Stadt</t>
  </si>
  <si>
    <t>Kevelaer, Stadt</t>
  </si>
  <si>
    <t>Kierspe, Stadt</t>
  </si>
  <si>
    <t>Kirchhundem</t>
  </si>
  <si>
    <t>Kirchlengern</t>
  </si>
  <si>
    <t>Kleve, Stadt</t>
  </si>
  <si>
    <t>Köln, Stadt</t>
  </si>
  <si>
    <t>Königswinter, Stadt</t>
  </si>
  <si>
    <t>Korschenbroich, Stadt</t>
  </si>
  <si>
    <t>Kranenburg</t>
  </si>
  <si>
    <t>Krefeld, Stadt</t>
  </si>
  <si>
    <t>Kreis Borken</t>
  </si>
  <si>
    <t>Kreis Coesfeld</t>
  </si>
  <si>
    <t>Kreis Düren</t>
  </si>
  <si>
    <t>Kreis Ennepe-Ruhr-Kreis</t>
  </si>
  <si>
    <t>Kreis Euskirchen</t>
  </si>
  <si>
    <t>Kreis Gütersloh</t>
  </si>
  <si>
    <t>Kreis Heinsberg</t>
  </si>
  <si>
    <t>Kreis Herford</t>
  </si>
  <si>
    <t>Kreis Hochsauerlandkreis</t>
  </si>
  <si>
    <t>Kreis Höxter</t>
  </si>
  <si>
    <t>Kreis Kleve</t>
  </si>
  <si>
    <t>Kreis Lippe</t>
  </si>
  <si>
    <t>Kreis Märkischer Kreis</t>
  </si>
  <si>
    <t>Kreis Paderborn</t>
  </si>
  <si>
    <t>Kreis Siegen-Wittgenstein</t>
  </si>
  <si>
    <t>Kreis Städteregion Aachen</t>
  </si>
  <si>
    <t>Kreis Steinfurt</t>
  </si>
  <si>
    <t>Kreis Warendorf</t>
  </si>
  <si>
    <t>Kreis Wesel</t>
  </si>
  <si>
    <t>Kreuzau</t>
  </si>
  <si>
    <t>Kreuztal, Stadt</t>
  </si>
  <si>
    <t>Kürten</t>
  </si>
  <si>
    <t>Lage, Stadt</t>
  </si>
  <si>
    <t>Langenfeld (Rheinland), Stadt</t>
  </si>
  <si>
    <t>Langerwehe</t>
  </si>
  <si>
    <t>Leichlingen (Rheinland), Stadt</t>
  </si>
  <si>
    <t>Lemgo, Stadt</t>
  </si>
  <si>
    <t>Lengerich, Stadt</t>
  </si>
  <si>
    <t>Lennestadt, Stadt</t>
  </si>
  <si>
    <t>Leopoldshöhe</t>
  </si>
  <si>
    <t>Leverkusen, Stadt</t>
  </si>
  <si>
    <t>Lichtenau, Stadt</t>
  </si>
  <si>
    <t>Lindlar</t>
  </si>
  <si>
    <t>Linnich, Stadt</t>
  </si>
  <si>
    <t>Lippetal</t>
  </si>
  <si>
    <t>Lippstadt, Stadt</t>
  </si>
  <si>
    <t>Lohmar, Stadt</t>
  </si>
  <si>
    <t>Löhne, Stadt</t>
  </si>
  <si>
    <t>Lotte</t>
  </si>
  <si>
    <t>Lübbecke, Stadt</t>
  </si>
  <si>
    <t>Lüdenscheid, Stadt</t>
  </si>
  <si>
    <t>Lüdinghausen, Stadt</t>
  </si>
  <si>
    <t>Lünen, Stadt</t>
  </si>
  <si>
    <t>Marienheide</t>
  </si>
  <si>
    <t>Marl, Stadt</t>
  </si>
  <si>
    <t>Marsberg, Stadt</t>
  </si>
  <si>
    <t>Mechernich, Stadt</t>
  </si>
  <si>
    <t>Meckenheim, Stadt</t>
  </si>
  <si>
    <t>Meerbusch, Stadt</t>
  </si>
  <si>
    <t>Meinerzhagen, Stadt</t>
  </si>
  <si>
    <t>Menden (Sauerland), Stadt</t>
  </si>
  <si>
    <t>Meschede, Stadt</t>
  </si>
  <si>
    <t>Mettingen</t>
  </si>
  <si>
    <t>Mettmann, Stadt</t>
  </si>
  <si>
    <t>Minden, Stadt</t>
  </si>
  <si>
    <t>Moers, Stadt</t>
  </si>
  <si>
    <t>Möhnesee</t>
  </si>
  <si>
    <t>Mönchengladbach, Stadt</t>
  </si>
  <si>
    <t>Monheim am Rhein, Stadt</t>
  </si>
  <si>
    <t>Monschau, Stadt</t>
  </si>
  <si>
    <t>Morsbach</t>
  </si>
  <si>
    <t>Much</t>
  </si>
  <si>
    <t>Mülheim an der Ruhr, Stadt</t>
  </si>
  <si>
    <t>Münster, Stadt</t>
  </si>
  <si>
    <t>Netphen</t>
  </si>
  <si>
    <t>Nettetal, Stadt</t>
  </si>
  <si>
    <t>Neuenkirchen</t>
  </si>
  <si>
    <t>Neuenrade, Stadt</t>
  </si>
  <si>
    <t>Neukirchen-Vluyn, Stadt</t>
  </si>
  <si>
    <t>Neunkirchen</t>
  </si>
  <si>
    <t>Neunkirchen-Seelscheid</t>
  </si>
  <si>
    <t>Neuss, Stadt</t>
  </si>
  <si>
    <t>Niederkassel, Stadt</t>
  </si>
  <si>
    <t>Niederkrüchten</t>
  </si>
  <si>
    <t>Niederzier</t>
  </si>
  <si>
    <t>Nörvenich</t>
  </si>
  <si>
    <t>Nottuln</t>
  </si>
  <si>
    <t>Nümbrecht</t>
  </si>
  <si>
    <t>Oberhausen, Stadt</t>
  </si>
  <si>
    <t>Ochtrup, Stadt</t>
  </si>
  <si>
    <t>Odenthal</t>
  </si>
  <si>
    <t>Oelde, Stadt</t>
  </si>
  <si>
    <t>Oer-Erkenschwick, Stadt</t>
  </si>
  <si>
    <t>Olfen, Stadt</t>
  </si>
  <si>
    <t>Olpe, Stadt</t>
  </si>
  <si>
    <t>Olsberg, Stadt</t>
  </si>
  <si>
    <t>Örlinghausen, Stadt</t>
  </si>
  <si>
    <t>Ostbevern</t>
  </si>
  <si>
    <t>Overath</t>
  </si>
  <si>
    <t>Paderborn, Stadt</t>
  </si>
  <si>
    <t>Petershagen, Stadt</t>
  </si>
  <si>
    <t>Plettenberg, Stadt</t>
  </si>
  <si>
    <t>Porta Westfalica, Stadt</t>
  </si>
  <si>
    <t>Preussisch Oldendorf, Stadt</t>
  </si>
  <si>
    <t>Pulheim, Stadt</t>
  </si>
  <si>
    <t>Radevormwald, Stadt</t>
  </si>
  <si>
    <t>Raesfeld</t>
  </si>
  <si>
    <t>Rahden, Stadt</t>
  </si>
  <si>
    <t>Ratingen, Stadt</t>
  </si>
  <si>
    <t>Recke</t>
  </si>
  <si>
    <t>Recklinghausen, Stadt</t>
  </si>
  <si>
    <t>Rees, Stadt</t>
  </si>
  <si>
    <t>Reichshof</t>
  </si>
  <si>
    <t>Reken</t>
  </si>
  <si>
    <t>Remscheid, Stadt</t>
  </si>
  <si>
    <t>Rheda-Wiedenbrück, Stadt</t>
  </si>
  <si>
    <t>Rhede, Stadt</t>
  </si>
  <si>
    <t>Rheinbach, Stadt</t>
  </si>
  <si>
    <t>Rheinberg, Stadt</t>
  </si>
  <si>
    <t>Rheine, Stadt</t>
  </si>
  <si>
    <t>Rietberg, Stadt</t>
  </si>
  <si>
    <t>Rommerskirchen</t>
  </si>
  <si>
    <t>Rosendahl</t>
  </si>
  <si>
    <t>Rösrath</t>
  </si>
  <si>
    <t>Ruppichteroth</t>
  </si>
  <si>
    <t>Rüthen, Stadt</t>
  </si>
  <si>
    <t>Salzkotten, Stadt</t>
  </si>
  <si>
    <t>Sankt Augustin, Stadt</t>
  </si>
  <si>
    <t>Sassenberg, Stadt</t>
  </si>
  <si>
    <t>Schalksmühle</t>
  </si>
  <si>
    <t>Schermbeck</t>
  </si>
  <si>
    <t>Schleiden, Stadt</t>
  </si>
  <si>
    <t>Schloß Holte-Stukenbrock</t>
  </si>
  <si>
    <t>Schmallenberg, Stadt</t>
  </si>
  <si>
    <t>Schwalmtal</t>
  </si>
  <si>
    <t>Schwelm, Stadt</t>
  </si>
  <si>
    <t>Schwerte, Stadt</t>
  </si>
  <si>
    <t>Selm, Stadt</t>
  </si>
  <si>
    <t>Senden</t>
  </si>
  <si>
    <t>Sendenhorst, Stadt</t>
  </si>
  <si>
    <t>Siegburg, Stadt</t>
  </si>
  <si>
    <t>Siegen, Stadt</t>
  </si>
  <si>
    <t>Simmerath</t>
  </si>
  <si>
    <t>Soest, Stadt</t>
  </si>
  <si>
    <t>Solingen, Stadt</t>
  </si>
  <si>
    <t>Spenge, Stadt</t>
  </si>
  <si>
    <t>Sprockhövel, Stadt</t>
  </si>
  <si>
    <t>Stadtlohn, Stadt</t>
  </si>
  <si>
    <t>Steinfurt, Stadt</t>
  </si>
  <si>
    <t>Steinhagen</t>
  </si>
  <si>
    <t>Steinheim, Stadt</t>
  </si>
  <si>
    <t>Stemwede</t>
  </si>
  <si>
    <t>Stolberg (Rheinland), Stadt</t>
  </si>
  <si>
    <t>Straelen, Stadt</t>
  </si>
  <si>
    <t>Sundern (Sauerland), Stadt</t>
  </si>
  <si>
    <t>Swisttal</t>
  </si>
  <si>
    <t>Telgte, Stadt</t>
  </si>
  <si>
    <t>Tönisvorst, Stadt</t>
  </si>
  <si>
    <t>Troisdorf, Stadt</t>
  </si>
  <si>
    <t>Übach-Palenberg, Stadt</t>
  </si>
  <si>
    <t>Unna, Stadt</t>
  </si>
  <si>
    <t>Velbert, Stadt</t>
  </si>
  <si>
    <t>Velen</t>
  </si>
  <si>
    <t>Verl</t>
  </si>
  <si>
    <t>Versmold, Stadt</t>
  </si>
  <si>
    <t>Viersen, Stadt</t>
  </si>
  <si>
    <t>Vlotho, Stadt</t>
  </si>
  <si>
    <t>Voerde (Niederrhein), Stadt</t>
  </si>
  <si>
    <t>Vreden, Stadt</t>
  </si>
  <si>
    <t>Wachtberg</t>
  </si>
  <si>
    <t>Wadersloh</t>
  </si>
  <si>
    <t>Waldbröl, Stadt</t>
  </si>
  <si>
    <t>Waltrop, Stadt</t>
  </si>
  <si>
    <t>Warburg, Stadt</t>
  </si>
  <si>
    <t>Warendorf, Stadt</t>
  </si>
  <si>
    <t>Warstein, Stadt</t>
  </si>
  <si>
    <t>Wassenberg, Stadt</t>
  </si>
  <si>
    <t>Weeze</t>
  </si>
  <si>
    <t>Wegberg, Stadt</t>
  </si>
  <si>
    <t>Weilerswist</t>
  </si>
  <si>
    <t>Welver</t>
  </si>
  <si>
    <t>Wenden</t>
  </si>
  <si>
    <t>Werdohl, Stadt</t>
  </si>
  <si>
    <t>Werl, Stadt</t>
  </si>
  <si>
    <t>Wermelskirchen, Stadt</t>
  </si>
  <si>
    <t>Werne, Stadt</t>
  </si>
  <si>
    <t>Werther (Westfalen), Stadt</t>
  </si>
  <si>
    <t>Wesel, Stadt</t>
  </si>
  <si>
    <t>Wesseling, Stadt</t>
  </si>
  <si>
    <t>Westerkappeln</t>
  </si>
  <si>
    <t>Wetter (Ruhr), Stadt</t>
  </si>
  <si>
    <t>Wickede (Ruhr)</t>
  </si>
  <si>
    <t>Wiehl, Stadt</t>
  </si>
  <si>
    <t>Willich, Stadt</t>
  </si>
  <si>
    <t>Wilnsdorf</t>
  </si>
  <si>
    <t>Windeck</t>
  </si>
  <si>
    <t>Winterberg, Stadt</t>
  </si>
  <si>
    <t>Wipperfürth, Stadt</t>
  </si>
  <si>
    <t>Witten, Stadt</t>
  </si>
  <si>
    <t>Wülfrath, Stadt</t>
  </si>
  <si>
    <t>Wuppertal, Stadt</t>
  </si>
  <si>
    <t>Würselen, Stadt</t>
  </si>
  <si>
    <t>Xanten, Stadt</t>
  </si>
  <si>
    <t>Zülpich, Stadt</t>
  </si>
  <si>
    <t>Rheinland-Pfalz</t>
  </si>
  <si>
    <t>Alzey, Stadt</t>
  </si>
  <si>
    <t>Andernach, Stadt</t>
  </si>
  <si>
    <t>Bad Dürkheim, Stadt</t>
  </si>
  <si>
    <t>Bad Kreuznach, Stadt</t>
  </si>
  <si>
    <t>Bad Neuenahr-Ahrweiler, Stadt</t>
  </si>
  <si>
    <t>Bendorf, Stadt</t>
  </si>
  <si>
    <t>Bingen am Rhein, Stadt</t>
  </si>
  <si>
    <t>Bitburg, Stadt</t>
  </si>
  <si>
    <t>Böhl-Iggelheim</t>
  </si>
  <si>
    <t>Boppard, Stadt</t>
  </si>
  <si>
    <t>Diez, Stadt</t>
  </si>
  <si>
    <t>Frankenthal (Pfalz), krsfr. Stadt</t>
  </si>
  <si>
    <t>Germersheim, Stadt</t>
  </si>
  <si>
    <t>Grafschaft</t>
  </si>
  <si>
    <t>Grünstadt, Stadt</t>
  </si>
  <si>
    <t>Haßloch</t>
  </si>
  <si>
    <t>Herxheim b. Landau/Pfalz</t>
  </si>
  <si>
    <t>Idar-Oberstein, Stadt</t>
  </si>
  <si>
    <t>Ingelheim am Rhein, Stadt</t>
  </si>
  <si>
    <t>Kaiserslautern, krsfr. Stadt</t>
  </si>
  <si>
    <t>Koblenz, Stadt</t>
  </si>
  <si>
    <t>Konz, Stadt</t>
  </si>
  <si>
    <t>Kreis Ahrweiler</t>
  </si>
  <si>
    <t>Kreis Altenkirchen (Westerwald)</t>
  </si>
  <si>
    <t>Kreis Alzey-Worms</t>
  </si>
  <si>
    <t>Kreis Bad Dürkheim</t>
  </si>
  <si>
    <t>Kreis Bad Kreuznach</t>
  </si>
  <si>
    <t>Kreis Bernkastel-Wittlich</t>
  </si>
  <si>
    <t>Kreis Birkenfeld, Nationalparklandkreis</t>
  </si>
  <si>
    <t>Kreis Cochem-Zell</t>
  </si>
  <si>
    <t>Kreis Donnersbergkreis</t>
  </si>
  <si>
    <t>Kreis Eifelkreis Bitburg-Prüm</t>
  </si>
  <si>
    <t>Kreis Germersheim</t>
  </si>
  <si>
    <t>Kreis Kaiserslautern</t>
  </si>
  <si>
    <t>Kreis Kusel</t>
  </si>
  <si>
    <t>Kreis Mainz-Bingen</t>
  </si>
  <si>
    <t>Kreis Mayen-Koblenz</t>
  </si>
  <si>
    <t>Kreis Neuwied</t>
  </si>
  <si>
    <t>Kreis Rhein-Hunsrück-Kreis</t>
  </si>
  <si>
    <t>Kreis Rhein-Lahn-Kreis</t>
  </si>
  <si>
    <t>Kreis Rhein-Pfalz-Kreis</t>
  </si>
  <si>
    <t>Kreis Südliche Weinstraße</t>
  </si>
  <si>
    <t>Kreis Südwestpfalz</t>
  </si>
  <si>
    <t>Kreis Trier-Saarburg</t>
  </si>
  <si>
    <t>Kreis Vulkaneifel</t>
  </si>
  <si>
    <t>Kreis Westerwaldkreis</t>
  </si>
  <si>
    <t>Lahnstein, Stadt</t>
  </si>
  <si>
    <t>Landau i. d. Pfalz, krsfr. Stadt</t>
  </si>
  <si>
    <t>Limburgerhof</t>
  </si>
  <si>
    <t>Ludwigshafen am Rhein, krsfr. Stadt</t>
  </si>
  <si>
    <t>Mainz, krsfr. Stadt</t>
  </si>
  <si>
    <t>Mayen, Stadt</t>
  </si>
  <si>
    <t>Montabaur, Stadt</t>
  </si>
  <si>
    <t>Morbach</t>
  </si>
  <si>
    <t>Mülheim-Kärlich, Stadt</t>
  </si>
  <si>
    <t>Mutterstadt</t>
  </si>
  <si>
    <t>Neustadt (a. d. Weinstraße), krsfr. Stadt</t>
  </si>
  <si>
    <t>Neuwied, Stadt</t>
  </si>
  <si>
    <t>Pirmasens, krsfr. Stadt</t>
  </si>
  <si>
    <t>Remagen, Stadt</t>
  </si>
  <si>
    <t>Schifferstadt, Stadt</t>
  </si>
  <si>
    <t>Sinzig, Stadt</t>
  </si>
  <si>
    <t>Speyer, krsfr. Stadt</t>
  </si>
  <si>
    <t>Trier, Stadt</t>
  </si>
  <si>
    <t>Wittlich, Stadt</t>
  </si>
  <si>
    <t>Worms, krsfr. Stadt</t>
  </si>
  <si>
    <t>Wörth am Rhein, Stadt</t>
  </si>
  <si>
    <t>Zweibrücken, krsfr. Stadt</t>
  </si>
  <si>
    <t>Saarland</t>
  </si>
  <si>
    <t>Beckingen</t>
  </si>
  <si>
    <t>Bexbach, Stadt</t>
  </si>
  <si>
    <t>Blieskastel, Stadt</t>
  </si>
  <si>
    <t>Dillingen/Saar, Stadt</t>
  </si>
  <si>
    <t>Eppelborn</t>
  </si>
  <si>
    <t>Friedrichsthal, Stadt</t>
  </si>
  <si>
    <t>Heusweiler</t>
  </si>
  <si>
    <t>Homburg, Kreisstadt</t>
  </si>
  <si>
    <t>Illingen</t>
  </si>
  <si>
    <t>Kirkel</t>
  </si>
  <si>
    <t>Kleinblittersdorf</t>
  </si>
  <si>
    <t>Kreis Merzig-Wadern</t>
  </si>
  <si>
    <t>Kreis Regionalverband Saarbrücken</t>
  </si>
  <si>
    <t>Kreis Saarlouis</t>
  </si>
  <si>
    <t>Kreis Saarpfalz-Kreis</t>
  </si>
  <si>
    <t>Kreis Sankt Wendel</t>
  </si>
  <si>
    <t>Lebach, Stadt</t>
  </si>
  <si>
    <t>Losheim am See</t>
  </si>
  <si>
    <t>Mandelbachtal</t>
  </si>
  <si>
    <t>Marpingen</t>
  </si>
  <si>
    <t>Merchweiler</t>
  </si>
  <si>
    <t>Merzig, Kreisstadt</t>
  </si>
  <si>
    <t>Mettlach</t>
  </si>
  <si>
    <t>Neunkirchen, Kreisstadt</t>
  </si>
  <si>
    <t>Nohfelden</t>
  </si>
  <si>
    <t>Ottweiler, Stadt</t>
  </si>
  <si>
    <t>Püttlingen, Stadt</t>
  </si>
  <si>
    <t>Quierschied</t>
  </si>
  <si>
    <t>Rehlingen-Siersburg</t>
  </si>
  <si>
    <t>Riegelsberg</t>
  </si>
  <si>
    <t>Saarbrücken, Landeshauptstadt</t>
  </si>
  <si>
    <t>Saarlouis, Kreisstadt</t>
  </si>
  <si>
    <t>Saarwellingen</t>
  </si>
  <si>
    <t>Sankt Ingbert, Stadt</t>
  </si>
  <si>
    <t>Sankt Wendel, Kreisstadt</t>
  </si>
  <si>
    <t>Schiffweiler</t>
  </si>
  <si>
    <t>Schmelz</t>
  </si>
  <si>
    <t>Schwalbach</t>
  </si>
  <si>
    <t>Spiesen-Elversberg</t>
  </si>
  <si>
    <t>Sulzbach/Saar, Stadt</t>
  </si>
  <si>
    <t>Tholey</t>
  </si>
  <si>
    <t>Überherrn</t>
  </si>
  <si>
    <t>Völklingen, Stadt</t>
  </si>
  <si>
    <t>Wadern, Stadt</t>
  </si>
  <si>
    <t>Wadgassen</t>
  </si>
  <si>
    <t>Sachsen</t>
  </si>
  <si>
    <t>Annaberg-Buchholz, Stadt</t>
  </si>
  <si>
    <t>Aue, Stadt</t>
  </si>
  <si>
    <t>Auerbach/Vogtland, Stadt</t>
  </si>
  <si>
    <t>Bannewitz</t>
  </si>
  <si>
    <t>Bautzen, Stadt</t>
  </si>
  <si>
    <t>Bischofswerda, Stadt</t>
  </si>
  <si>
    <t>Borna, Stadt</t>
  </si>
  <si>
    <t>Burgstädt, Stadt</t>
  </si>
  <si>
    <t>Chemnitz, Stadt</t>
  </si>
  <si>
    <t>Coswig, Stadt</t>
  </si>
  <si>
    <t>Crimmitschau, Stadt</t>
  </si>
  <si>
    <t>Delitzsch, Stadt</t>
  </si>
  <si>
    <t>Dippoldiswalde, Stadt</t>
  </si>
  <si>
    <t>Döbeln, Stadt</t>
  </si>
  <si>
    <t>Dresden, Stadt</t>
  </si>
  <si>
    <t>Ebersbach-Neugersdorf, Stadt</t>
  </si>
  <si>
    <t>Eilenburg, Stadt</t>
  </si>
  <si>
    <t>Flöha, Stadt</t>
  </si>
  <si>
    <t>Frankenberg, Stadt</t>
  </si>
  <si>
    <t>Freiberg, Stadt</t>
  </si>
  <si>
    <t>Freital, Stadt</t>
  </si>
  <si>
    <t>Frohburg</t>
  </si>
  <si>
    <t>Glauchau, Stadt</t>
  </si>
  <si>
    <t>Görlitz, Stadt</t>
  </si>
  <si>
    <t>Grimma, Stadt</t>
  </si>
  <si>
    <t>Großenhain, Stadt</t>
  </si>
  <si>
    <t>Heidenau, Stadt</t>
  </si>
  <si>
    <t>Hohenstein-Ernstthal, Stadt</t>
  </si>
  <si>
    <t>Hoyerswerda, Stadt</t>
  </si>
  <si>
    <t>Kamenz, Stadt</t>
  </si>
  <si>
    <t>Klipphausen</t>
  </si>
  <si>
    <t>Kreis Bautzen</t>
  </si>
  <si>
    <t>Kreis Erzgebirgskreis</t>
  </si>
  <si>
    <t>Kreis Görlitz</t>
  </si>
  <si>
    <t>Kreis Leipzig</t>
  </si>
  <si>
    <t>Kreis Meißen</t>
  </si>
  <si>
    <t>Kreis Mittelsachsen</t>
  </si>
  <si>
    <t>Kreis Nordsachsen</t>
  </si>
  <si>
    <t>Kreis Sächsische Schweiz-Osterzgebirge</t>
  </si>
  <si>
    <t>Kreis Vogtlandkreis</t>
  </si>
  <si>
    <t>Kreis Zwickau</t>
  </si>
  <si>
    <t>Leipzig, Stadt</t>
  </si>
  <si>
    <t>Lichtenstein/Sachsen, Stadt</t>
  </si>
  <si>
    <t>Limbach-Oberfrohna, Stadt</t>
  </si>
  <si>
    <t>Löbau, Stadt</t>
  </si>
  <si>
    <t>Marienberg, Stadt</t>
  </si>
  <si>
    <t>Markkleeberg, Stadt</t>
  </si>
  <si>
    <t>Markranstädt, Stadt</t>
  </si>
  <si>
    <t>Meerane, Stadt</t>
  </si>
  <si>
    <t>Meißen, Stadt</t>
  </si>
  <si>
    <t>Mittweida, Stadt</t>
  </si>
  <si>
    <t>Mülsen</t>
  </si>
  <si>
    <t>Neustadt i. Sachsen, Stadt</t>
  </si>
  <si>
    <t>Nossen, Stadt</t>
  </si>
  <si>
    <t>Oelsnitz/Erzgebirge, Stadt</t>
  </si>
  <si>
    <t>Oelsnitz/Vogtland, Stadt</t>
  </si>
  <si>
    <t>Oschatz, Stadt</t>
  </si>
  <si>
    <t>Pirna, Stadt</t>
  </si>
  <si>
    <t>Plauen, Stadt</t>
  </si>
  <si>
    <t>Radeberg, Stadt</t>
  </si>
  <si>
    <t>Radebeul, Stadt</t>
  </si>
  <si>
    <t>Reichenbach/Vogtland, Stadt</t>
  </si>
  <si>
    <t>Riesa, Stadt</t>
  </si>
  <si>
    <t>Schkeuditz, Stadt</t>
  </si>
  <si>
    <t>Schneeberg, Stadt</t>
  </si>
  <si>
    <t>Schwarzenberg/Erzgebirge, Stadt</t>
  </si>
  <si>
    <t>Stollberg/Erzgebirge, Stadt</t>
  </si>
  <si>
    <t>Taucha, Stadt</t>
  </si>
  <si>
    <t>Torgau, Stadt</t>
  </si>
  <si>
    <t>Weinböhla</t>
  </si>
  <si>
    <t>Weißwasser/Oberlausitz, Stadt</t>
  </si>
  <si>
    <t>Werdau, Stadt</t>
  </si>
  <si>
    <t>Wilkau-Haßlau, Stadt</t>
  </si>
  <si>
    <t>Wilsdruff, Stadt</t>
  </si>
  <si>
    <t>Wurzen, Stadt</t>
  </si>
  <si>
    <t>Zittau, Stadt</t>
  </si>
  <si>
    <t>Zwickau, Stadt</t>
  </si>
  <si>
    <t>Zwönitz, Stadt</t>
  </si>
  <si>
    <t>Sachsen-Anhalt</t>
  </si>
  <si>
    <t>Aschersleben, Stadt</t>
  </si>
  <si>
    <t>Bad Dürrenberg, Stadt</t>
  </si>
  <si>
    <t>Bernburg (Saale), Stadt</t>
  </si>
  <si>
    <t>Bitterfeld-Wolfen, Stadt</t>
  </si>
  <si>
    <t>Blankenburg (Harz), Stadt</t>
  </si>
  <si>
    <t>Braunsbedra, Stadt</t>
  </si>
  <si>
    <t>Burg, Stadt</t>
  </si>
  <si>
    <t>Coswig (Anhalt), Stadt</t>
  </si>
  <si>
    <t>Dessau-Roßlau, Stadt</t>
  </si>
  <si>
    <t>Eisleben, Lutherstadt</t>
  </si>
  <si>
    <t>Gardelegen, Stadt</t>
  </si>
  <si>
    <t>Genthin, Stadt</t>
  </si>
  <si>
    <t>Gommern, Stadt</t>
  </si>
  <si>
    <t>Gräfenhainichen, Stadt</t>
  </si>
  <si>
    <t>Halberstadt, Stadt</t>
  </si>
  <si>
    <t>Haldensleben, Stadt</t>
  </si>
  <si>
    <t>Halle (Saale), Stadt</t>
  </si>
  <si>
    <t>Hettstedt, Stadt</t>
  </si>
  <si>
    <t>Hohe Börde</t>
  </si>
  <si>
    <t>Jessen (Elster), Stadt</t>
  </si>
  <si>
    <t>Kemberg, Stadt</t>
  </si>
  <si>
    <t>Klötze, Stadt</t>
  </si>
  <si>
    <t>Köthen (Anhalt), Stadt</t>
  </si>
  <si>
    <t>Kreis Altmarkkreis-Salzwedel</t>
  </si>
  <si>
    <t>Kreis Anhalt-Bitterfeld</t>
  </si>
  <si>
    <t>Kreis Börde</t>
  </si>
  <si>
    <t>Kreis Burgenlandkreis</t>
  </si>
  <si>
    <t>Kreis Harz</t>
  </si>
  <si>
    <t>Kreis Jerichower Land</t>
  </si>
  <si>
    <t>Kreis Mansfeld-Südharz</t>
  </si>
  <si>
    <t>Kreis Saalekreis</t>
  </si>
  <si>
    <t>Kreis Salzlandkreis</t>
  </si>
  <si>
    <t>Kreis Stendal</t>
  </si>
  <si>
    <t>Kreis Wittenberg</t>
  </si>
  <si>
    <t>Landsberg, Stadt</t>
  </si>
  <si>
    <t>Leuna, Stadt</t>
  </si>
  <si>
    <t>Magdeburg, Landeshauptstadt</t>
  </si>
  <si>
    <t>Merseburg, Stadt</t>
  </si>
  <si>
    <t>Möckern, Stadt</t>
  </si>
  <si>
    <t>Muldestausee</t>
  </si>
  <si>
    <t>Naumburg (Saale), Stadt</t>
  </si>
  <si>
    <t>Oberharz am Brocken</t>
  </si>
  <si>
    <t>Oebisfelde-Weferlingen</t>
  </si>
  <si>
    <t>Oschersleben (Bode), Stadt</t>
  </si>
  <si>
    <t>Osterburg (Altmark)</t>
  </si>
  <si>
    <t>Osterwieck, Stadt</t>
  </si>
  <si>
    <t>Quedlinburg, Stadt</t>
  </si>
  <si>
    <t>Querfurt, Stadt</t>
  </si>
  <si>
    <t>Salzatal</t>
  </si>
  <si>
    <t>Salzwedel, Hansestadt</t>
  </si>
  <si>
    <t>Sandersdorf-Brehna</t>
  </si>
  <si>
    <t>Sangerhausen, Stadt</t>
  </si>
  <si>
    <t>Schkopau</t>
  </si>
  <si>
    <t>Schönebeck (Elbe), Stadt</t>
  </si>
  <si>
    <t>Staßfurt, Stadt</t>
  </si>
  <si>
    <t>Stendal, Stadt</t>
  </si>
  <si>
    <t>Südliches Anhalt, Stadt</t>
  </si>
  <si>
    <t>Tangerhütte, Stadt</t>
  </si>
  <si>
    <t>Tangermünde, Stadt</t>
  </si>
  <si>
    <t>Teutschenthal</t>
  </si>
  <si>
    <t>Thale, Stadt</t>
  </si>
  <si>
    <t>Wanzleben-Börde, Stadt</t>
  </si>
  <si>
    <t>Weißenfels, Stadt</t>
  </si>
  <si>
    <t>Wernigerode, Stadt</t>
  </si>
  <si>
    <t>Wettin-Löbejün, Stadt</t>
  </si>
  <si>
    <t>Wittenberg, Lutherstadt</t>
  </si>
  <si>
    <t>Wolmirstedt, Stadt</t>
  </si>
  <si>
    <t>Zeitz, Stadt</t>
  </si>
  <si>
    <t>Zerbst/Anhalt, Stadt</t>
  </si>
  <si>
    <t>Schleswig-Holstein</t>
  </si>
  <si>
    <t>Ahrensburg, Stadt</t>
  </si>
  <si>
    <t>Bad Bramstedt, Stadt</t>
  </si>
  <si>
    <t>Bad Oldesloe, Stadt</t>
  </si>
  <si>
    <t>Bad Schwartau, Stadt</t>
  </si>
  <si>
    <t>Bad Segeberg, Stadt</t>
  </si>
  <si>
    <t>Bargteheide, Stadt</t>
  </si>
  <si>
    <t>Barmstedt</t>
  </si>
  <si>
    <t>Barsbüttel</t>
  </si>
  <si>
    <t>Brunsbüttel, Stadt</t>
  </si>
  <si>
    <t>Eckernförde, Stadt</t>
  </si>
  <si>
    <t>Elmshorn, Stadt</t>
  </si>
  <si>
    <t>Eutin, Stadt</t>
  </si>
  <si>
    <t>Fehmarn, Stadt</t>
  </si>
  <si>
    <t>Flensburg, Stadt</t>
  </si>
  <si>
    <t>Geesthacht, Stadt</t>
  </si>
  <si>
    <t>Glinde, Stadt</t>
  </si>
  <si>
    <t>Glückstadt, Stadt</t>
  </si>
  <si>
    <t>Halstenbek</t>
  </si>
  <si>
    <t>Handewitt</t>
  </si>
  <si>
    <t>Harrislee</t>
  </si>
  <si>
    <t>Heide, Stadt</t>
  </si>
  <si>
    <t>Henstedt-Ulzburg</t>
  </si>
  <si>
    <t>Husum, Stadt</t>
  </si>
  <si>
    <t>Itzehoe, Stadt</t>
  </si>
  <si>
    <t>Kaltenkirchen, Stadt</t>
  </si>
  <si>
    <t>Kiel, Landeshauptstadt</t>
  </si>
  <si>
    <t>Kreis Dithmarschen</t>
  </si>
  <si>
    <t>Kreis Herzogtum Lauenburg</t>
  </si>
  <si>
    <t>Kreis Nordfriesland</t>
  </si>
  <si>
    <t>Kreis Ostholstein</t>
  </si>
  <si>
    <t>Kreis Pinneberg</t>
  </si>
  <si>
    <t>Kreis Plön</t>
  </si>
  <si>
    <t>Kreis Rendsburg-Eckernförde</t>
  </si>
  <si>
    <t>Kreis Schleswig-Flensburg</t>
  </si>
  <si>
    <t>Kreis Segeberg</t>
  </si>
  <si>
    <t>Kreis Steinburg</t>
  </si>
  <si>
    <t>Kreis Stormarn</t>
  </si>
  <si>
    <t>Kronshagen</t>
  </si>
  <si>
    <t>Lauenburg/Elbe, Stadt</t>
  </si>
  <si>
    <t>Lübeck, Hansestadt</t>
  </si>
  <si>
    <t>Malente</t>
  </si>
  <si>
    <t>Mölln, Stadt</t>
  </si>
  <si>
    <t>Neumünster, Stadt</t>
  </si>
  <si>
    <t>Neustadt in Holstein, Stadt</t>
  </si>
  <si>
    <t>Norderstedt, Stadt</t>
  </si>
  <si>
    <t>Pinneberg, Stadt</t>
  </si>
  <si>
    <t>Preetz, Stadt</t>
  </si>
  <si>
    <t>Quickborn, Stadt</t>
  </si>
  <si>
    <t>Ratekau</t>
  </si>
  <si>
    <t>Ratzeburg, Stadt</t>
  </si>
  <si>
    <t>Reinbek, Stadt</t>
  </si>
  <si>
    <t>Rellingen</t>
  </si>
  <si>
    <t>Rendsburg, Stadt</t>
  </si>
  <si>
    <t>Scharbeutz</t>
  </si>
  <si>
    <t>Schenefeld, Stadt</t>
  </si>
  <si>
    <t>Schleswig, Stadt</t>
  </si>
  <si>
    <t>Schwarzenbek, Stadt</t>
  </si>
  <si>
    <t>Schwentinental</t>
  </si>
  <si>
    <t>Stockelsdorf</t>
  </si>
  <si>
    <t>Sylt</t>
  </si>
  <si>
    <t>Tornesch</t>
  </si>
  <si>
    <t>Uetersen, Stadt</t>
  </si>
  <si>
    <t>Wedel, Stadt</t>
  </si>
  <si>
    <t>Wentorf bei Hamburg</t>
  </si>
  <si>
    <t>Thüringen</t>
  </si>
  <si>
    <t>Altenburg, Stadt</t>
  </si>
  <si>
    <t>Apolda, Stadt</t>
  </si>
  <si>
    <t>Arnstadt, Stadt</t>
  </si>
  <si>
    <t>Bad Langensalza, Stadt</t>
  </si>
  <si>
    <t>Bad Salzungen, Stadt</t>
  </si>
  <si>
    <t>Eisenach, Stadt</t>
  </si>
  <si>
    <t>Eisenberg, Stadt</t>
  </si>
  <si>
    <t>Erfurt, Stadt</t>
  </si>
  <si>
    <t>Gera, Stadt</t>
  </si>
  <si>
    <t>Gotha, Stadt</t>
  </si>
  <si>
    <t>Greiz, Stadt</t>
  </si>
  <si>
    <t>Heilbad Heiligenstadt, Stadt</t>
  </si>
  <si>
    <t>Hildburghausen, Stadt</t>
  </si>
  <si>
    <t>Ilmenau, Stadt</t>
  </si>
  <si>
    <t>Jena, Stadt</t>
  </si>
  <si>
    <t>Kreis Altenburger Land</t>
  </si>
  <si>
    <t>Kreis Eichsfeld</t>
  </si>
  <si>
    <t>Kreis Gotha</t>
  </si>
  <si>
    <t>Kreis Greiz</t>
  </si>
  <si>
    <t>Kreis Hildburghausen</t>
  </si>
  <si>
    <t>Kreis Ilm-Kreis</t>
  </si>
  <si>
    <t>Kreis Kyffhäuserkreis</t>
  </si>
  <si>
    <t>Kreis Nordhausen</t>
  </si>
  <si>
    <t>Kreis Saale-Holzland-Kreis</t>
  </si>
  <si>
    <t>Kreis Saale-Orla-Kreis</t>
  </si>
  <si>
    <t>Kreis Saalfeld-Rudolstadt</t>
  </si>
  <si>
    <t>Kreis Schmalkalden-Meiningen</t>
  </si>
  <si>
    <t>Kreis Sömmerda</t>
  </si>
  <si>
    <t>Kreis Sonneberg</t>
  </si>
  <si>
    <t>Kreis Unstrut-Hainich-Kreis</t>
  </si>
  <si>
    <t>Kreis Wartburgkreis</t>
  </si>
  <si>
    <t>Kreis Weimarer Land</t>
  </si>
  <si>
    <t>Leinefelde-Worbis</t>
  </si>
  <si>
    <t>Meiningen, Stadt</t>
  </si>
  <si>
    <t>Meuselwitz, Stadt</t>
  </si>
  <si>
    <t>Mühlhausen/Thüringen, Stadt</t>
  </si>
  <si>
    <t>Nordhausen, Stadt</t>
  </si>
  <si>
    <t>Pößneck, Stadt</t>
  </si>
  <si>
    <t>Rudolstadt, Stadt</t>
  </si>
  <si>
    <t>Saalfeld/Saale, Stadt</t>
  </si>
  <si>
    <t>Schmalkalden, Kurort, Stadt</t>
  </si>
  <si>
    <t>Schmölln, Stadt</t>
  </si>
  <si>
    <t>Sömmerda, Stadt</t>
  </si>
  <si>
    <t>Sondershausen, Stadt</t>
  </si>
  <si>
    <t>Sonneberg, Stadt</t>
  </si>
  <si>
    <t>Suhl, Stadt</t>
  </si>
  <si>
    <t>Waltershausen, Stadt</t>
  </si>
  <si>
    <t>Weimar, Stadt</t>
  </si>
  <si>
    <t>Zella-Mehlis, Stadt</t>
  </si>
  <si>
    <t>Zeulenroda-Triebes, Stadt</t>
  </si>
  <si>
    <t>Bundesland:</t>
  </si>
  <si>
    <t>Übersteigendes Einkommen</t>
  </si>
  <si>
    <t>Prozentualer Anteil am Gesamtbedarf der BG</t>
  </si>
  <si>
    <t>Bedarf der BG</t>
  </si>
  <si>
    <t xml:space="preserve"> - verteiltes, übersteigendes Einkommen</t>
  </si>
  <si>
    <r>
      <rPr>
        <b/>
        <sz val="10"/>
        <rFont val="Arial"/>
        <family val="2"/>
      </rPr>
      <t>Übergang von Kindergeld</t>
    </r>
    <r>
      <rPr>
        <sz val="10"/>
        <rFont val="Arial"/>
        <family val="2"/>
      </rPr>
      <t xml:space="preserve"> an Kindergeldberechtigte</t>
    </r>
  </si>
  <si>
    <r>
      <rPr>
        <u/>
        <sz val="10"/>
        <rFont val="Arial"/>
        <family val="2"/>
      </rPr>
      <t>ergibt das</t>
    </r>
    <r>
      <rPr>
        <b/>
        <u/>
        <sz val="10"/>
        <rFont val="Arial"/>
        <family val="2"/>
      </rPr>
      <t xml:space="preserve"> anrechenbare Einkommen</t>
    </r>
  </si>
  <si>
    <t>Personen unter 7</t>
  </si>
  <si>
    <t>Personen unter 16</t>
  </si>
  <si>
    <t>Anzahl Minderjähriger</t>
  </si>
  <si>
    <t>Bitter nur in die Felder Eintragungen machen, die diese Farbe haben:</t>
  </si>
  <si>
    <r>
      <t xml:space="preserve">ergibt den </t>
    </r>
    <r>
      <rPr>
        <b/>
        <u/>
        <sz val="10"/>
        <rFont val="Arial"/>
        <family val="2"/>
      </rPr>
      <t>Gesamtbedarf</t>
    </r>
  </si>
  <si>
    <t>01.01. - 31.12.2019</t>
  </si>
  <si>
    <t>01.01 - 31.12.2019</t>
  </si>
  <si>
    <t>Grundmiete</t>
  </si>
  <si>
    <t>Wohngeldtabelle NRW</t>
  </si>
  <si>
    <t>Mehrbetrag für jedes weitere zur berücksichtigende Haushaltsmitglied</t>
  </si>
  <si>
    <t>Anzahl der Haushaltsmitglieder</t>
  </si>
  <si>
    <t>in Gemeinden mit Mieten der Stufen</t>
  </si>
  <si>
    <t>zuschußfähige Miete Höchstbetrag in €</t>
  </si>
  <si>
    <t xml:space="preserve"> + 10 % Zuschlag in €</t>
  </si>
  <si>
    <t>jede weitere Person</t>
  </si>
  <si>
    <t>Preis pro m²</t>
  </si>
  <si>
    <t>m²</t>
  </si>
  <si>
    <t>Angemessene Mieten in Bielefeld; Stand: 01.01.2019</t>
  </si>
  <si>
    <t>Grundmiete *</t>
  </si>
  <si>
    <t>Kaltmiete **</t>
  </si>
  <si>
    <r>
      <rPr>
        <sz val="10"/>
        <rFont val="Arial"/>
        <family val="2"/>
      </rPr>
      <t xml:space="preserve"> *** Für </t>
    </r>
    <r>
      <rPr>
        <b/>
        <sz val="10"/>
        <rFont val="Arial"/>
        <family val="2"/>
      </rPr>
      <t>Alleinerziehende mit Schulkind</t>
    </r>
    <r>
      <rPr>
        <sz val="10"/>
        <rFont val="Arial"/>
        <family val="2"/>
      </rPr>
      <t xml:space="preserve"> 10 m² mehr (= 444,- € Grundmiete / 594,- € Kaltmiete)</t>
    </r>
  </si>
  <si>
    <r>
      <t xml:space="preserve"> </t>
    </r>
    <r>
      <rPr>
        <sz val="10"/>
        <rFont val="Arial"/>
        <family val="2"/>
      </rPr>
      <t>**</t>
    </r>
    <r>
      <rPr>
        <b/>
        <sz val="10"/>
        <rFont val="Arial"/>
        <family val="2"/>
      </rPr>
      <t xml:space="preserve"> </t>
    </r>
    <r>
      <rPr>
        <b/>
        <u/>
        <sz val="10"/>
        <rFont val="Arial"/>
        <family val="2"/>
      </rPr>
      <t>Kaltmiete</t>
    </r>
    <r>
      <rPr>
        <sz val="10"/>
        <rFont val="Arial"/>
        <family val="2"/>
      </rPr>
      <t xml:space="preserve"> = Miete mit Nebenkosten [ca. 2,- €/m²], aber </t>
    </r>
    <r>
      <rPr>
        <u/>
        <sz val="10"/>
        <rFont val="Arial"/>
        <family val="2"/>
      </rPr>
      <t>ohne</t>
    </r>
    <r>
      <rPr>
        <sz val="10"/>
        <rFont val="Arial"/>
        <family val="2"/>
      </rPr>
      <t xml:space="preserve"> Heizkosten [ca. 1,- €/m²] (wird auch "Brutto-Kaltmiete" genannt)</t>
    </r>
  </si>
  <si>
    <r>
      <t xml:space="preserve"> </t>
    </r>
    <r>
      <rPr>
        <sz val="10"/>
        <rFont val="Arial"/>
        <family val="2"/>
      </rPr>
      <t>*</t>
    </r>
    <r>
      <rPr>
        <b/>
        <sz val="10"/>
        <rFont val="Arial"/>
        <family val="2"/>
      </rPr>
      <t xml:space="preserve"> Grundmiete </t>
    </r>
    <r>
      <rPr>
        <sz val="10"/>
        <rFont val="Arial"/>
        <family val="2"/>
      </rPr>
      <t>= Miete ohne Nebenkosten und ohne Heizkosten (wird auch "Netto-Kaltmiete" genannt)</t>
    </r>
  </si>
  <si>
    <t>Haushalt mit … Personen</t>
  </si>
  <si>
    <t>Angemessenheitsgrenzen</t>
  </si>
  <si>
    <t>Kaltmiete unterhalb der Werte der Wohngeldtabelle zzgl. 10 Prozent?*</t>
  </si>
  <si>
    <t>Partner 1</t>
  </si>
  <si>
    <t>Partner 2</t>
  </si>
  <si>
    <t>Geburtstag dieses Jahr</t>
  </si>
  <si>
    <t>Anfang aktueller Monat</t>
  </si>
  <si>
    <t>Ende aktueller Monat</t>
  </si>
  <si>
    <t>Alter Anfang akt. Mon.</t>
  </si>
  <si>
    <t>Alter Ende akt. Mon.</t>
  </si>
  <si>
    <t>Geburtstag im aktuellen Monat?</t>
  </si>
  <si>
    <t>Tage bis Geburtstag</t>
  </si>
  <si>
    <t>Tage ab Geburtstag</t>
  </si>
  <si>
    <t>Leistungen bis Geburtstag</t>
  </si>
  <si>
    <t>Leistungen ab Geburtstag</t>
  </si>
  <si>
    <t>Summe Leistungen</t>
  </si>
  <si>
    <t>Mehrbedarf WW bis Geb.</t>
  </si>
  <si>
    <t>Mehrbedarf WW ab Geb.</t>
  </si>
  <si>
    <t>Summe WW</t>
  </si>
  <si>
    <t>Mehrbedarf Alleinerz.</t>
  </si>
  <si>
    <t>Summe Kinder</t>
  </si>
  <si>
    <t>bis Geburtstag</t>
  </si>
  <si>
    <t>ab Geburtstag</t>
  </si>
  <si>
    <t>1 Kind unter 7</t>
  </si>
  <si>
    <t>1 Kind über 7</t>
  </si>
  <si>
    <t>2 Kinder unter 16</t>
  </si>
  <si>
    <t>1 Kind über 16</t>
  </si>
  <si>
    <t>1 Kind über 7 + 1 K. über 16</t>
  </si>
  <si>
    <t>3 Kinder unter 18</t>
  </si>
  <si>
    <t>4 Kinder unter 18</t>
  </si>
  <si>
    <t>5 Kinder unter 18</t>
  </si>
  <si>
    <t>U7</t>
  </si>
  <si>
    <t>7 J. - 15 J.</t>
  </si>
  <si>
    <t>16 J. - 18 J.</t>
  </si>
  <si>
    <t>Vor Geb.</t>
  </si>
  <si>
    <t>Nach Geb.</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</si>
</sst>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0.00\ &quot;€&quot;;[Red]\-#,##0.00\ &quot;€&quot;"/>
    <numFmt numFmtId="164" formatCode="d/m/yy;@"/>
    <numFmt numFmtId="165" formatCode="#,##0.00\ &quot;€&quot;"/>
    <numFmt numFmtId="166" formatCode="#,##0\ &quot;€&quot;"/>
  </numFmts>
  <fonts count="25" x14ac:knownFonts="1">
    <font>
      <sz val="10"/>
      <name val="Arial"/>
    </font>
    <font>
      <b/>
      <sz val="10"/>
      <name val="Arial"/>
      <family val="2"/>
    </font>
    <font>
      <sz val="10"/>
      <color theme="1"/>
      <name val="Arial"/>
      <family val="2"/>
    </font>
    <font>
      <b/>
      <sz val="10"/>
      <color theme="1"/>
      <name val="Arial"/>
      <family val="2"/>
    </font>
    <font>
      <b/>
      <sz val="10"/>
      <color indexed="8"/>
      <name val="Arial"/>
      <family val="2"/>
    </font>
    <font>
      <sz val="10"/>
      <name val="Arial"/>
      <family val="2"/>
    </font>
    <font>
      <sz val="10"/>
      <color indexed="8"/>
      <name val="Arial"/>
      <family val="2"/>
    </font>
    <font>
      <b/>
      <sz val="10"/>
      <color rgb="FF00B050"/>
      <name val="Arial"/>
      <family val="2"/>
    </font>
    <font>
      <sz val="10"/>
      <color indexed="10"/>
      <name val="Arial"/>
      <family val="2"/>
    </font>
    <font>
      <b/>
      <sz val="10"/>
      <color rgb="FFFF0000"/>
      <name val="Arial"/>
      <family val="2"/>
    </font>
    <font>
      <b/>
      <i/>
      <sz val="10"/>
      <color theme="1"/>
      <name val="Arial"/>
      <family val="2"/>
    </font>
    <font>
      <i/>
      <u/>
      <sz val="10"/>
      <color theme="1"/>
      <name val="Arial"/>
      <family val="2"/>
    </font>
    <font>
      <u/>
      <sz val="10"/>
      <color theme="1"/>
      <name val="Arial"/>
      <family val="2"/>
    </font>
    <font>
      <u/>
      <sz val="10"/>
      <color theme="10"/>
      <name val="Arial"/>
      <family val="2"/>
    </font>
    <font>
      <b/>
      <i/>
      <sz val="10"/>
      <name val="Arial"/>
      <family val="2"/>
    </font>
    <font>
      <u/>
      <sz val="10"/>
      <color theme="10"/>
      <name val="Arial"/>
      <family val="2"/>
    </font>
    <font>
      <i/>
      <sz val="10"/>
      <name val="Arial"/>
      <family val="2"/>
    </font>
    <font>
      <b/>
      <sz val="10"/>
      <name val="Arial"/>
      <family val="2"/>
    </font>
    <font>
      <b/>
      <u/>
      <sz val="10"/>
      <name val="Arial"/>
      <family val="2"/>
    </font>
    <font>
      <u/>
      <sz val="10"/>
      <name val="Arial"/>
      <family val="2"/>
    </font>
    <font>
      <b/>
      <sz val="9"/>
      <name val="Arial Narrow"/>
      <family val="2"/>
    </font>
    <font>
      <b/>
      <u/>
      <sz val="9"/>
      <name val="Arial Narrow"/>
      <family val="2"/>
    </font>
    <font>
      <sz val="9"/>
      <name val="Arial Narrow"/>
      <family val="2"/>
    </font>
    <font>
      <sz val="11"/>
      <color rgb="FF006100"/>
      <name val="Calibri"/>
      <family val="2"/>
      <scheme val="minor"/>
    </font>
    <font>
      <sz val="11"/>
      <color rgb="FF3F3F76"/>
      <name val="Calibri"/>
      <family val="2"/>
      <scheme val="minor"/>
    </font>
  </fonts>
  <fills count="7">
    <fill>
      <patternFill patternType="none"/>
    </fill>
    <fill>
      <patternFill patternType="gray125"/>
    </fill>
    <fill>
      <patternFill patternType="solid">
        <fgColor theme="0" tint="-0.14999847407452621"/>
        <bgColor theme="0" tint="-0.14999847407452621"/>
      </patternFill>
    </fill>
    <fill>
      <patternFill patternType="solid">
        <fgColor theme="9" tint="0.59999389629810485"/>
        <bgColor indexed="64"/>
      </patternFill>
    </fill>
    <fill>
      <patternFill patternType="solid">
        <fgColor rgb="FFC6EFCE"/>
      </patternFill>
    </fill>
    <fill>
      <patternFill patternType="solid">
        <fgColor rgb="FFFFCC99"/>
      </patternFill>
    </fill>
    <fill>
      <patternFill patternType="solid">
        <fgColor theme="5"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theme="1"/>
      </bottom>
      <diagonal/>
    </border>
    <border>
      <left style="thin">
        <color indexed="64"/>
      </left>
      <right style="thin">
        <color indexed="64"/>
      </right>
      <top style="thin">
        <color theme="1"/>
      </top>
      <bottom style="thin">
        <color theme="1"/>
      </bottom>
      <diagonal/>
    </border>
    <border>
      <left/>
      <right style="thin">
        <color indexed="64"/>
      </right>
      <top style="double">
        <color indexed="64"/>
      </top>
      <bottom/>
      <diagonal/>
    </border>
    <border>
      <left/>
      <right style="thin">
        <color indexed="64"/>
      </right>
      <top/>
      <bottom style="thin">
        <color theme="1"/>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s>
  <cellStyleXfs count="4">
    <xf numFmtId="0" fontId="0" fillId="0" borderId="0"/>
    <xf numFmtId="0" fontId="13" fillId="0" borderId="0" applyNumberFormat="0" applyFill="0" applyBorder="0" applyAlignment="0" applyProtection="0"/>
    <xf numFmtId="0" fontId="23" fillId="4" borderId="0" applyNumberFormat="0" applyBorder="0" applyAlignment="0" applyProtection="0"/>
    <xf numFmtId="0" fontId="24" fillId="5" borderId="35" applyNumberFormat="0" applyAlignment="0" applyProtection="0"/>
  </cellStyleXfs>
  <cellXfs count="254">
    <xf numFmtId="0" fontId="0" fillId="0" borderId="0" xfId="0"/>
    <xf numFmtId="0" fontId="1" fillId="0" borderId="1" xfId="0" applyFont="1" applyBorder="1"/>
    <xf numFmtId="0" fontId="1" fillId="0" borderId="3" xfId="0" applyFont="1" applyBorder="1"/>
    <xf numFmtId="0" fontId="0" fillId="0" borderId="4" xfId="0" applyBorder="1" applyAlignment="1">
      <alignment wrapText="1"/>
    </xf>
    <xf numFmtId="0" fontId="1" fillId="0" borderId="4" xfId="0" applyFont="1" applyBorder="1" applyAlignment="1">
      <alignment wrapText="1"/>
    </xf>
    <xf numFmtId="0" fontId="0" fillId="0" borderId="0" xfId="0" applyAlignment="1">
      <alignment wrapText="1"/>
    </xf>
    <xf numFmtId="0" fontId="1" fillId="0" borderId="7" xfId="0" applyFont="1" applyBorder="1" applyAlignment="1">
      <alignment wrapText="1"/>
    </xf>
    <xf numFmtId="0" fontId="4" fillId="0" borderId="1" xfId="0" applyFont="1" applyBorder="1" applyAlignment="1">
      <alignment horizontal="center"/>
    </xf>
    <xf numFmtId="0" fontId="5" fillId="0" borderId="0" xfId="0" applyFont="1"/>
    <xf numFmtId="0" fontId="5" fillId="0" borderId="1" xfId="0" applyFont="1" applyBorder="1" applyAlignment="1">
      <alignment horizontal="right" wrapText="1"/>
    </xf>
    <xf numFmtId="4" fontId="5" fillId="0" borderId="2" xfId="0" applyNumberFormat="1" applyFont="1" applyBorder="1"/>
    <xf numFmtId="4" fontId="5" fillId="0" borderId="15" xfId="0" applyNumberFormat="1" applyFont="1" applyBorder="1"/>
    <xf numFmtId="4" fontId="5" fillId="0" borderId="16" xfId="0" applyNumberFormat="1" applyFont="1" applyBorder="1"/>
    <xf numFmtId="4" fontId="5" fillId="0" borderId="3" xfId="0" applyNumberFormat="1" applyFont="1" applyBorder="1"/>
    <xf numFmtId="0" fontId="5" fillId="0" borderId="2" xfId="0" applyFont="1" applyBorder="1" applyAlignment="1">
      <alignment horizontal="right" wrapText="1"/>
    </xf>
    <xf numFmtId="165" fontId="5" fillId="0" borderId="5" xfId="0" applyNumberFormat="1" applyFont="1" applyBorder="1"/>
    <xf numFmtId="165" fontId="5" fillId="0" borderId="1" xfId="0" applyNumberFormat="1" applyFont="1" applyBorder="1"/>
    <xf numFmtId="0" fontId="5" fillId="0" borderId="9" xfId="0" applyFont="1" applyBorder="1" applyAlignment="1">
      <alignment horizontal="right" wrapText="1"/>
    </xf>
    <xf numFmtId="4" fontId="5" fillId="0" borderId="1" xfId="0" applyNumberFormat="1" applyFont="1" applyBorder="1" applyAlignment="1">
      <alignment horizontal="center" vertical="center"/>
    </xf>
    <xf numFmtId="0" fontId="5" fillId="0" borderId="13" xfId="0" applyFont="1" applyBorder="1" applyAlignment="1">
      <alignment horizontal="right" wrapText="1"/>
    </xf>
    <xf numFmtId="165" fontId="5" fillId="0" borderId="11" xfId="0" applyNumberFormat="1" applyFont="1" applyBorder="1"/>
    <xf numFmtId="165" fontId="5" fillId="0" borderId="6" xfId="0" applyNumberFormat="1" applyFont="1" applyBorder="1"/>
    <xf numFmtId="165" fontId="5" fillId="0" borderId="3" xfId="0" applyNumberFormat="1" applyFont="1" applyBorder="1" applyAlignment="1">
      <alignment horizontal="center" vertical="center" wrapText="1"/>
    </xf>
    <xf numFmtId="165" fontId="6" fillId="0" borderId="5" xfId="0" applyNumberFormat="1" applyFont="1" applyBorder="1"/>
    <xf numFmtId="165" fontId="7" fillId="0" borderId="13" xfId="0" applyNumberFormat="1" applyFont="1" applyBorder="1" applyAlignment="1">
      <alignment horizontal="right"/>
    </xf>
    <xf numFmtId="165" fontId="8" fillId="0" borderId="1" xfId="0" applyNumberFormat="1" applyFont="1" applyBorder="1"/>
    <xf numFmtId="0" fontId="5" fillId="0" borderId="0" xfId="0" applyFont="1" applyAlignment="1">
      <alignment horizontal="right" wrapText="1"/>
    </xf>
    <xf numFmtId="165" fontId="6" fillId="2" borderId="5" xfId="0" applyNumberFormat="1" applyFont="1" applyFill="1" applyBorder="1"/>
    <xf numFmtId="165" fontId="6" fillId="2" borderId="1" xfId="0" applyNumberFormat="1" applyFont="1" applyFill="1" applyBorder="1"/>
    <xf numFmtId="0" fontId="10" fillId="2" borderId="2" xfId="0" applyFont="1" applyFill="1" applyBorder="1" applyAlignment="1">
      <alignment horizontal="left" wrapText="1"/>
    </xf>
    <xf numFmtId="0" fontId="8" fillId="0" borderId="1" xfId="0" applyFont="1" applyBorder="1" applyAlignment="1">
      <alignment horizontal="right" wrapText="1"/>
    </xf>
    <xf numFmtId="0" fontId="11" fillId="2" borderId="0" xfId="0" applyFont="1" applyFill="1" applyAlignment="1">
      <alignment horizontal="right" wrapText="1"/>
    </xf>
    <xf numFmtId="0" fontId="5" fillId="0" borderId="1" xfId="0" applyFont="1" applyBorder="1"/>
    <xf numFmtId="165" fontId="9" fillId="0" borderId="1" xfId="0" applyNumberFormat="1" applyFont="1" applyBorder="1"/>
    <xf numFmtId="165" fontId="7" fillId="0" borderId="12" xfId="0" applyNumberFormat="1" applyFont="1" applyBorder="1"/>
    <xf numFmtId="0" fontId="3" fillId="0" borderId="19" xfId="0" applyFont="1" applyBorder="1" applyAlignment="1">
      <alignment wrapText="1"/>
    </xf>
    <xf numFmtId="165" fontId="9" fillId="0" borderId="8" xfId="0" applyNumberFormat="1" applyFont="1" applyBorder="1" applyAlignment="1">
      <alignment wrapText="1"/>
    </xf>
    <xf numFmtId="0" fontId="1" fillId="0" borderId="9" xfId="0" applyFont="1" applyBorder="1"/>
    <xf numFmtId="0" fontId="1" fillId="0" borderId="1" xfId="0" applyFont="1" applyBorder="1" applyAlignment="1">
      <alignment wrapText="1"/>
    </xf>
    <xf numFmtId="165" fontId="0" fillId="0" borderId="1" xfId="0" applyNumberFormat="1" applyBorder="1"/>
    <xf numFmtId="0" fontId="1" fillId="0" borderId="27" xfId="0" applyFont="1" applyBorder="1"/>
    <xf numFmtId="0" fontId="1" fillId="0" borderId="28" xfId="0" applyFont="1" applyBorder="1"/>
    <xf numFmtId="0" fontId="1" fillId="0" borderId="11" xfId="0" applyFont="1" applyBorder="1"/>
    <xf numFmtId="0" fontId="1" fillId="0" borderId="29" xfId="0" applyFont="1" applyBorder="1" applyAlignment="1">
      <alignment wrapText="1"/>
    </xf>
    <xf numFmtId="0" fontId="3" fillId="0" borderId="1" xfId="0" applyFont="1" applyBorder="1" applyAlignment="1">
      <alignment horizontal="left" wrapText="1"/>
    </xf>
    <xf numFmtId="165" fontId="9" fillId="0" borderId="1" xfId="0" applyNumberFormat="1" applyFont="1" applyBorder="1" applyAlignment="1">
      <alignment horizontal="right"/>
    </xf>
    <xf numFmtId="165" fontId="1" fillId="0" borderId="1" xfId="0" applyNumberFormat="1" applyFont="1" applyBorder="1"/>
    <xf numFmtId="0" fontId="2" fillId="2" borderId="1" xfId="0" applyFont="1" applyFill="1" applyBorder="1" applyAlignment="1">
      <alignment horizontal="right" wrapText="1"/>
    </xf>
    <xf numFmtId="165" fontId="5" fillId="0" borderId="9" xfId="0" applyNumberFormat="1" applyFont="1" applyBorder="1"/>
    <xf numFmtId="165" fontId="5" fillId="0" borderId="30" xfId="0" applyNumberFormat="1" applyFont="1" applyBorder="1"/>
    <xf numFmtId="0" fontId="5" fillId="0" borderId="30" xfId="0" applyFont="1" applyBorder="1"/>
    <xf numFmtId="0" fontId="1" fillId="0" borderId="1" xfId="0" applyFont="1" applyBorder="1" applyAlignment="1">
      <alignment horizontal="right" wrapText="1"/>
    </xf>
    <xf numFmtId="0" fontId="5" fillId="0" borderId="5" xfId="0" applyFont="1" applyBorder="1" applyAlignment="1">
      <alignment horizontal="center" vertical="center" wrapText="1"/>
    </xf>
    <xf numFmtId="0" fontId="1" fillId="0" borderId="0" xfId="0" applyFont="1"/>
    <xf numFmtId="0" fontId="3" fillId="0" borderId="17" xfId="0" applyFont="1" applyBorder="1" applyAlignment="1">
      <alignment horizontal="right" wrapText="1"/>
    </xf>
    <xf numFmtId="0" fontId="0" fillId="0" borderId="1" xfId="0" applyBorder="1"/>
    <xf numFmtId="0" fontId="1" fillId="0" borderId="30" xfId="0" applyFont="1" applyBorder="1" applyAlignment="1">
      <alignment wrapText="1"/>
    </xf>
    <xf numFmtId="0" fontId="1" fillId="0" borderId="5" xfId="0" applyFont="1" applyBorder="1" applyAlignment="1">
      <alignment wrapText="1"/>
    </xf>
    <xf numFmtId="0" fontId="1" fillId="0" borderId="11" xfId="0" applyFont="1" applyBorder="1" applyAlignment="1">
      <alignment wrapText="1"/>
    </xf>
    <xf numFmtId="165" fontId="0" fillId="0" borderId="30" xfId="0" applyNumberFormat="1" applyBorder="1"/>
    <xf numFmtId="165" fontId="0" fillId="0" borderId="11" xfId="0" applyNumberFormat="1" applyBorder="1"/>
    <xf numFmtId="165" fontId="1" fillId="0" borderId="5" xfId="0" applyNumberFormat="1" applyFont="1" applyBorder="1"/>
    <xf numFmtId="165" fontId="0" fillId="0" borderId="3" xfId="0" applyNumberFormat="1" applyBorder="1"/>
    <xf numFmtId="165" fontId="0" fillId="0" borderId="6" xfId="0" applyNumberFormat="1" applyBorder="1"/>
    <xf numFmtId="0" fontId="15" fillId="0" borderId="0" xfId="1" applyFont="1" applyAlignment="1">
      <alignment horizontal="right" wrapText="1"/>
    </xf>
    <xf numFmtId="0" fontId="1" fillId="0" borderId="1" xfId="0" applyFont="1" applyBorder="1" applyAlignment="1">
      <alignment horizontal="right"/>
    </xf>
    <xf numFmtId="0" fontId="1" fillId="0" borderId="5" xfId="0" applyFont="1" applyBorder="1"/>
    <xf numFmtId="0" fontId="1" fillId="0" borderId="12" xfId="0" applyFont="1" applyBorder="1"/>
    <xf numFmtId="4" fontId="2" fillId="0" borderId="1" xfId="0" applyNumberFormat="1" applyFont="1" applyBorder="1"/>
    <xf numFmtId="0" fontId="1" fillId="3" borderId="11" xfId="0" applyFont="1" applyFill="1" applyBorder="1"/>
    <xf numFmtId="0" fontId="1" fillId="3" borderId="1" xfId="0" applyFont="1" applyFill="1" applyBorder="1" applyAlignment="1">
      <alignment horizontal="center" vertical="center"/>
    </xf>
    <xf numFmtId="0" fontId="1" fillId="3" borderId="13" xfId="0" applyFont="1" applyFill="1" applyBorder="1"/>
    <xf numFmtId="0" fontId="5" fillId="3" borderId="11" xfId="0" applyFont="1" applyFill="1" applyBorder="1" applyAlignment="1">
      <alignment horizontal="center" vertical="center"/>
    </xf>
    <xf numFmtId="0" fontId="1" fillId="0" borderId="0" xfId="0" applyFont="1" applyAlignment="1">
      <alignment wrapText="1"/>
    </xf>
    <xf numFmtId="0" fontId="1" fillId="3"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3" fillId="0" borderId="1" xfId="0" applyFont="1" applyBorder="1" applyAlignment="1">
      <alignment horizontal="right" wrapText="1"/>
    </xf>
    <xf numFmtId="0" fontId="3" fillId="0" borderId="1" xfId="0" applyFont="1" applyBorder="1" applyAlignment="1">
      <alignment horizontal="center"/>
    </xf>
    <xf numFmtId="0" fontId="3" fillId="0" borderId="24" xfId="0" applyFont="1" applyBorder="1"/>
    <xf numFmtId="0" fontId="3" fillId="2" borderId="5" xfId="0" applyFont="1" applyFill="1" applyBorder="1" applyAlignment="1">
      <alignment horizontal="left" wrapText="1"/>
    </xf>
    <xf numFmtId="0" fontId="2" fillId="2" borderId="5" xfId="0" applyFont="1" applyFill="1" applyBorder="1" applyAlignment="1">
      <alignment horizontal="center" vertical="center"/>
    </xf>
    <xf numFmtId="0" fontId="2" fillId="0" borderId="1" xfId="0" applyFont="1" applyBorder="1" applyAlignment="1">
      <alignment horizontal="right" wrapText="1"/>
    </xf>
    <xf numFmtId="0" fontId="2" fillId="0" borderId="1" xfId="0" applyFont="1" applyBorder="1"/>
    <xf numFmtId="4" fontId="2" fillId="2" borderId="1" xfId="0" applyNumberFormat="1" applyFont="1" applyFill="1" applyBorder="1"/>
    <xf numFmtId="0" fontId="2" fillId="2" borderId="1" xfId="0" applyFont="1" applyFill="1" applyBorder="1"/>
    <xf numFmtId="0" fontId="2" fillId="0" borderId="2" xfId="0" applyFont="1" applyBorder="1" applyAlignment="1">
      <alignment horizontal="right" wrapText="1"/>
    </xf>
    <xf numFmtId="4" fontId="2" fillId="0" borderId="9" xfId="0" applyNumberFormat="1" applyFont="1" applyBorder="1"/>
    <xf numFmtId="0" fontId="2" fillId="2" borderId="11" xfId="0" applyFont="1" applyFill="1" applyBorder="1" applyAlignment="1">
      <alignment horizontal="right" wrapText="1"/>
    </xf>
    <xf numFmtId="4" fontId="2" fillId="2" borderId="11" xfId="0" applyNumberFormat="1" applyFont="1" applyFill="1" applyBorder="1"/>
    <xf numFmtId="0" fontId="2" fillId="2" borderId="11" xfId="0" applyFont="1" applyFill="1" applyBorder="1"/>
    <xf numFmtId="0" fontId="1" fillId="0" borderId="5" xfId="0" applyFont="1" applyBorder="1" applyAlignment="1">
      <alignment horizontal="right" wrapText="1"/>
    </xf>
    <xf numFmtId="0" fontId="1" fillId="0" borderId="15" xfId="0" applyFont="1" applyBorder="1" applyAlignment="1">
      <alignment horizontal="left" wrapText="1"/>
    </xf>
    <xf numFmtId="165" fontId="1" fillId="0" borderId="9" xfId="0" applyNumberFormat="1" applyFont="1" applyBorder="1"/>
    <xf numFmtId="0" fontId="1" fillId="0" borderId="17" xfId="0" applyFont="1" applyBorder="1" applyAlignment="1">
      <alignment horizontal="left" wrapText="1"/>
    </xf>
    <xf numFmtId="0" fontId="2" fillId="2" borderId="1" xfId="0" applyFont="1" applyFill="1" applyBorder="1" applyAlignment="1">
      <alignment horizontal="center" vertical="center"/>
    </xf>
    <xf numFmtId="0" fontId="1" fillId="0" borderId="2" xfId="0" applyFont="1" applyBorder="1" applyAlignment="1">
      <alignment horizontal="right" wrapText="1"/>
    </xf>
    <xf numFmtId="0" fontId="1" fillId="0" borderId="11" xfId="0" applyFont="1" applyBorder="1" applyAlignment="1">
      <alignment horizontal="right" wrapText="1"/>
    </xf>
    <xf numFmtId="165" fontId="1" fillId="0" borderId="11" xfId="0" applyNumberFormat="1" applyFont="1" applyBorder="1"/>
    <xf numFmtId="0" fontId="1" fillId="0" borderId="12" xfId="0" applyFont="1" applyBorder="1" applyAlignment="1">
      <alignment horizontal="left" wrapText="1"/>
    </xf>
    <xf numFmtId="165" fontId="1" fillId="0" borderId="12" xfId="0" applyNumberFormat="1" applyFont="1" applyBorder="1"/>
    <xf numFmtId="165" fontId="1" fillId="0" borderId="13" xfId="0" applyNumberFormat="1" applyFont="1" applyBorder="1"/>
    <xf numFmtId="0" fontId="3" fillId="2" borderId="15" xfId="0" applyFont="1" applyFill="1" applyBorder="1" applyAlignment="1">
      <alignment horizontal="left" wrapText="1"/>
    </xf>
    <xf numFmtId="4" fontId="2" fillId="2" borderId="5" xfId="0" applyNumberFormat="1" applyFont="1" applyFill="1" applyBorder="1"/>
    <xf numFmtId="0" fontId="3" fillId="2" borderId="17" xfId="0" applyFont="1" applyFill="1" applyBorder="1" applyAlignment="1">
      <alignment horizontal="left" wrapText="1"/>
    </xf>
    <xf numFmtId="0" fontId="2" fillId="0" borderId="5" xfId="0" applyFont="1" applyBorder="1" applyAlignment="1">
      <alignment horizontal="right" wrapText="1"/>
    </xf>
    <xf numFmtId="165" fontId="2" fillId="0" borderId="5" xfId="0" applyNumberFormat="1" applyFont="1" applyBorder="1"/>
    <xf numFmtId="165" fontId="2" fillId="0" borderId="1" xfId="0" applyNumberFormat="1" applyFont="1" applyBorder="1"/>
    <xf numFmtId="0" fontId="3" fillId="2" borderId="1" xfId="0" applyFont="1" applyFill="1" applyBorder="1" applyAlignment="1">
      <alignment horizontal="left" wrapText="1"/>
    </xf>
    <xf numFmtId="165" fontId="3" fillId="2" borderId="9" xfId="0" applyNumberFormat="1" applyFont="1" applyFill="1" applyBorder="1"/>
    <xf numFmtId="165" fontId="3" fillId="2" borderId="1" xfId="0" applyNumberFormat="1" applyFont="1" applyFill="1" applyBorder="1"/>
    <xf numFmtId="0" fontId="3" fillId="0" borderId="15" xfId="0" applyFont="1" applyBorder="1" applyAlignment="1">
      <alignment horizontal="left" wrapText="1"/>
    </xf>
    <xf numFmtId="165" fontId="3" fillId="0" borderId="20" xfId="0" applyNumberFormat="1" applyFont="1" applyBorder="1"/>
    <xf numFmtId="165" fontId="2" fillId="0" borderId="21" xfId="0" applyNumberFormat="1" applyFont="1" applyBorder="1"/>
    <xf numFmtId="165" fontId="3" fillId="0" borderId="21" xfId="0" applyNumberFormat="1" applyFont="1" applyBorder="1"/>
    <xf numFmtId="165" fontId="2" fillId="0" borderId="22" xfId="0" applyNumberFormat="1" applyFont="1" applyBorder="1"/>
    <xf numFmtId="0" fontId="2" fillId="2" borderId="5" xfId="0" applyFont="1" applyFill="1" applyBorder="1" applyAlignment="1">
      <alignment horizontal="right" wrapText="1"/>
    </xf>
    <xf numFmtId="165" fontId="2" fillId="2" borderId="5" xfId="0" applyNumberFormat="1" applyFont="1" applyFill="1" applyBorder="1"/>
    <xf numFmtId="165" fontId="2" fillId="2" borderId="1" xfId="0" applyNumberFormat="1" applyFont="1" applyFill="1" applyBorder="1"/>
    <xf numFmtId="165" fontId="3" fillId="0" borderId="9" xfId="0" applyNumberFormat="1" applyFont="1" applyBorder="1"/>
    <xf numFmtId="165" fontId="3" fillId="0" borderId="1" xfId="0" applyNumberFormat="1" applyFont="1" applyBorder="1"/>
    <xf numFmtId="0" fontId="2" fillId="2" borderId="15" xfId="0" applyFont="1" applyFill="1" applyBorder="1" applyAlignment="1">
      <alignment horizontal="right" wrapText="1"/>
    </xf>
    <xf numFmtId="4" fontId="2" fillId="2" borderId="15" xfId="0" applyNumberFormat="1" applyFont="1" applyFill="1" applyBorder="1"/>
    <xf numFmtId="4" fontId="2" fillId="2" borderId="16" xfId="0" applyNumberFormat="1" applyFont="1" applyFill="1" applyBorder="1"/>
    <xf numFmtId="4" fontId="2" fillId="2" borderId="3" xfId="0" applyNumberFormat="1" applyFont="1" applyFill="1" applyBorder="1"/>
    <xf numFmtId="0" fontId="2" fillId="0" borderId="15" xfId="0" applyFont="1" applyBorder="1" applyAlignment="1">
      <alignment horizontal="right" wrapText="1"/>
    </xf>
    <xf numFmtId="4" fontId="2" fillId="0" borderId="15" xfId="0" applyNumberFormat="1" applyFont="1" applyBorder="1"/>
    <xf numFmtId="4" fontId="2" fillId="0" borderId="16" xfId="0" applyNumberFormat="1" applyFont="1" applyBorder="1"/>
    <xf numFmtId="4" fontId="2" fillId="0" borderId="3" xfId="0" applyNumberFormat="1" applyFont="1" applyBorder="1"/>
    <xf numFmtId="165" fontId="2" fillId="2" borderId="11" xfId="0" applyNumberFormat="1" applyFont="1" applyFill="1" applyBorder="1"/>
    <xf numFmtId="165" fontId="3" fillId="2" borderId="11" xfId="0" applyNumberFormat="1" applyFont="1" applyFill="1" applyBorder="1"/>
    <xf numFmtId="0" fontId="3" fillId="0" borderId="12" xfId="0" applyFont="1" applyBorder="1" applyAlignment="1">
      <alignment horizontal="left" wrapText="1"/>
    </xf>
    <xf numFmtId="165" fontId="3" fillId="0" borderId="12" xfId="0" applyNumberFormat="1" applyFont="1" applyBorder="1"/>
    <xf numFmtId="4" fontId="2" fillId="2" borderId="0" xfId="0" applyNumberFormat="1" applyFont="1" applyFill="1"/>
    <xf numFmtId="4" fontId="2" fillId="2" borderId="14" xfId="0" applyNumberFormat="1" applyFont="1" applyFill="1" applyBorder="1"/>
    <xf numFmtId="0" fontId="3" fillId="0" borderId="13" xfId="0" applyFont="1" applyBorder="1" applyAlignment="1">
      <alignment horizontal="left" wrapText="1"/>
    </xf>
    <xf numFmtId="4" fontId="2" fillId="2" borderId="0" xfId="0" applyNumberFormat="1" applyFont="1" applyFill="1" applyAlignment="1">
      <alignment horizontal="right"/>
    </xf>
    <xf numFmtId="4" fontId="2" fillId="2" borderId="14" xfId="0" applyNumberFormat="1" applyFont="1" applyFill="1" applyBorder="1" applyAlignment="1">
      <alignment horizontal="right"/>
    </xf>
    <xf numFmtId="0" fontId="2" fillId="2" borderId="5" xfId="0" applyFont="1" applyFill="1" applyBorder="1"/>
    <xf numFmtId="165" fontId="2" fillId="0" borderId="1" xfId="0" applyNumberFormat="1" applyFont="1" applyBorder="1" applyAlignment="1">
      <alignment horizontal="right"/>
    </xf>
    <xf numFmtId="165" fontId="2" fillId="2" borderId="1" xfId="0" applyNumberFormat="1" applyFont="1" applyFill="1" applyBorder="1" applyAlignment="1">
      <alignment horizontal="right"/>
    </xf>
    <xf numFmtId="0" fontId="2" fillId="0" borderId="11" xfId="0" applyFont="1" applyBorder="1" applyAlignment="1">
      <alignment horizontal="right" wrapText="1"/>
    </xf>
    <xf numFmtId="165" fontId="2" fillId="0" borderId="11" xfId="0" applyNumberFormat="1" applyFont="1" applyBorder="1"/>
    <xf numFmtId="0" fontId="3" fillId="2" borderId="12" xfId="0" applyFont="1" applyFill="1" applyBorder="1" applyAlignment="1">
      <alignment horizontal="left" wrapText="1"/>
    </xf>
    <xf numFmtId="165" fontId="3" fillId="2" borderId="12" xfId="0" applyNumberFormat="1" applyFont="1" applyFill="1" applyBorder="1" applyAlignment="1">
      <alignment horizontal="right"/>
    </xf>
    <xf numFmtId="165" fontId="3" fillId="2" borderId="12" xfId="0" applyNumberFormat="1" applyFont="1" applyFill="1" applyBorder="1"/>
    <xf numFmtId="4" fontId="2" fillId="0" borderId="17" xfId="0" applyNumberFormat="1" applyFont="1" applyBorder="1" applyAlignment="1">
      <alignment horizontal="right"/>
    </xf>
    <xf numFmtId="4" fontId="2" fillId="0" borderId="10" xfId="0" applyNumberFormat="1" applyFont="1" applyBorder="1" applyAlignment="1">
      <alignment horizontal="right"/>
    </xf>
    <xf numFmtId="4" fontId="2" fillId="0" borderId="6" xfId="0" applyNumberFormat="1" applyFont="1" applyBorder="1" applyAlignment="1">
      <alignment horizontal="right"/>
    </xf>
    <xf numFmtId="0" fontId="2" fillId="0" borderId="5" xfId="0" applyFont="1" applyBorder="1"/>
    <xf numFmtId="164" fontId="2" fillId="2" borderId="5" xfId="0" applyNumberFormat="1" applyFont="1" applyFill="1" applyBorder="1" applyAlignment="1">
      <alignment horizontal="center"/>
    </xf>
    <xf numFmtId="0" fontId="3" fillId="2" borderId="1" xfId="0" applyFont="1" applyFill="1" applyBorder="1"/>
    <xf numFmtId="0" fontId="3" fillId="2" borderId="11" xfId="0" applyFont="1" applyFill="1" applyBorder="1" applyAlignment="1">
      <alignment horizontal="left" wrapText="1"/>
    </xf>
    <xf numFmtId="165" fontId="3" fillId="2" borderId="11" xfId="0" applyNumberFormat="1" applyFont="1" applyFill="1" applyBorder="1" applyAlignment="1">
      <alignment horizontal="right"/>
    </xf>
    <xf numFmtId="0" fontId="3" fillId="0" borderId="18" xfId="0" applyFont="1" applyBorder="1" applyAlignment="1">
      <alignment wrapText="1"/>
    </xf>
    <xf numFmtId="0" fontId="2" fillId="0" borderId="19" xfId="0" applyFont="1" applyBorder="1" applyAlignment="1">
      <alignment wrapText="1"/>
    </xf>
    <xf numFmtId="0" fontId="2" fillId="0" borderId="8" xfId="0" applyFont="1" applyBorder="1" applyAlignment="1">
      <alignment wrapText="1"/>
    </xf>
    <xf numFmtId="165" fontId="2" fillId="2" borderId="0" xfId="0" applyNumberFormat="1" applyFont="1" applyFill="1"/>
    <xf numFmtId="0" fontId="2" fillId="2" borderId="0" xfId="0" applyFont="1" applyFill="1"/>
    <xf numFmtId="0" fontId="2" fillId="2" borderId="0" xfId="0" applyFont="1" applyFill="1" applyAlignment="1">
      <alignment horizontal="right"/>
    </xf>
    <xf numFmtId="8" fontId="2" fillId="2" borderId="0" xfId="0" applyNumberFormat="1" applyFont="1" applyFill="1"/>
    <xf numFmtId="0" fontId="2" fillId="2" borderId="25" xfId="0" applyFont="1" applyFill="1" applyBorder="1"/>
    <xf numFmtId="0" fontId="2" fillId="0" borderId="0" xfId="0" applyFont="1" applyAlignment="1">
      <alignment horizontal="right" wrapText="1"/>
    </xf>
    <xf numFmtId="165" fontId="2" fillId="0" borderId="10" xfId="0" applyNumberFormat="1" applyFont="1" applyBorder="1"/>
    <xf numFmtId="0" fontId="2" fillId="0" borderId="0" xfId="0" applyFont="1"/>
    <xf numFmtId="4" fontId="2" fillId="0" borderId="0" xfId="0" applyNumberFormat="1" applyFont="1"/>
    <xf numFmtId="0" fontId="2" fillId="0" borderId="14" xfId="0" applyFont="1" applyBorder="1"/>
    <xf numFmtId="0" fontId="2" fillId="2" borderId="23" xfId="0" applyFont="1" applyFill="1" applyBorder="1" applyAlignment="1">
      <alignment horizontal="right" wrapText="1"/>
    </xf>
    <xf numFmtId="165" fontId="2" fillId="2" borderId="23" xfId="0" applyNumberFormat="1" applyFont="1" applyFill="1" applyBorder="1"/>
    <xf numFmtId="0" fontId="2" fillId="2" borderId="23" xfId="0" applyFont="1" applyFill="1" applyBorder="1"/>
    <xf numFmtId="0" fontId="2" fillId="2" borderId="26" xfId="0" applyFont="1" applyFill="1" applyBorder="1"/>
    <xf numFmtId="0" fontId="17" fillId="0" borderId="1" xfId="0" applyFont="1" applyBorder="1"/>
    <xf numFmtId="166" fontId="1" fillId="0" borderId="1" xfId="0" applyNumberFormat="1" applyFont="1" applyBorder="1"/>
    <xf numFmtId="0" fontId="5" fillId="0" borderId="1" xfId="0" applyFont="1" applyBorder="1" applyAlignment="1">
      <alignment wrapText="1"/>
    </xf>
    <xf numFmtId="0" fontId="17" fillId="0" borderId="5" xfId="0" applyFont="1" applyBorder="1"/>
    <xf numFmtId="0" fontId="17" fillId="0" borderId="11" xfId="0" applyFont="1" applyBorder="1"/>
    <xf numFmtId="0" fontId="17" fillId="0" borderId="3" xfId="0" applyFont="1" applyBorder="1"/>
    <xf numFmtId="0" fontId="0" fillId="0" borderId="3" xfId="0" applyBorder="1"/>
    <xf numFmtId="0" fontId="5" fillId="0" borderId="3" xfId="0" applyFont="1" applyBorder="1"/>
    <xf numFmtId="0" fontId="1" fillId="0" borderId="4" xfId="0" applyFont="1" applyBorder="1" applyAlignment="1">
      <alignment horizontal="center" vertical="center"/>
    </xf>
    <xf numFmtId="0" fontId="0" fillId="0" borderId="4" xfId="0" applyBorder="1"/>
    <xf numFmtId="0" fontId="0" fillId="0" borderId="29" xfId="0" applyBorder="1"/>
    <xf numFmtId="0" fontId="1" fillId="0" borderId="7" xfId="0" applyFont="1" applyBorder="1"/>
    <xf numFmtId="3" fontId="0" fillId="0" borderId="4" xfId="0" applyNumberFormat="1" applyBorder="1"/>
    <xf numFmtId="0" fontId="18" fillId="0" borderId="1" xfId="0" applyFont="1" applyBorder="1" applyAlignment="1">
      <alignment wrapText="1"/>
    </xf>
    <xf numFmtId="0" fontId="1" fillId="0" borderId="4" xfId="0" applyFont="1" applyBorder="1"/>
    <xf numFmtId="14" fontId="1" fillId="0" borderId="1" xfId="0" applyNumberFormat="1" applyFont="1" applyBorder="1"/>
    <xf numFmtId="0" fontId="0" fillId="0" borderId="15" xfId="0" applyBorder="1"/>
    <xf numFmtId="165" fontId="0" fillId="0" borderId="0" xfId="0" applyNumberFormat="1"/>
    <xf numFmtId="0" fontId="18" fillId="0" borderId="5" xfId="0" applyFont="1" applyBorder="1" applyAlignment="1">
      <alignment wrapText="1"/>
    </xf>
    <xf numFmtId="165" fontId="0" fillId="0" borderId="5" xfId="0" applyNumberFormat="1" applyBorder="1"/>
    <xf numFmtId="0" fontId="19" fillId="0" borderId="11" xfId="0" applyFont="1" applyBorder="1" applyAlignment="1">
      <alignment wrapText="1"/>
    </xf>
    <xf numFmtId="0" fontId="18" fillId="0" borderId="11" xfId="0" applyFont="1" applyBorder="1" applyAlignment="1">
      <alignment wrapText="1"/>
    </xf>
    <xf numFmtId="0" fontId="18" fillId="0" borderId="11" xfId="0" applyFont="1" applyBorder="1"/>
    <xf numFmtId="0" fontId="5" fillId="0" borderId="0" xfId="0" applyFont="1" applyAlignment="1">
      <alignment wrapText="1"/>
    </xf>
    <xf numFmtId="0" fontId="20" fillId="0" borderId="0" xfId="0" applyFont="1"/>
    <xf numFmtId="0" fontId="21" fillId="0" borderId="0" xfId="0" applyFont="1"/>
    <xf numFmtId="0" fontId="22" fillId="0" borderId="0" xfId="0" applyFont="1"/>
    <xf numFmtId="0" fontId="18" fillId="0" borderId="1" xfId="0" applyFont="1" applyBorder="1"/>
    <xf numFmtId="2" fontId="0" fillId="0" borderId="0" xfId="0" applyNumberFormat="1"/>
    <xf numFmtId="2" fontId="1" fillId="0" borderId="1" xfId="0" applyNumberFormat="1" applyFont="1" applyBorder="1" applyAlignment="1">
      <alignment wrapText="1"/>
    </xf>
    <xf numFmtId="0" fontId="18" fillId="0" borderId="0" xfId="0" applyFont="1" applyAlignment="1">
      <alignment wrapText="1"/>
    </xf>
    <xf numFmtId="0" fontId="19" fillId="0" borderId="2" xfId="0" applyFont="1" applyBorder="1" applyAlignment="1">
      <alignment wrapText="1"/>
    </xf>
    <xf numFmtId="165" fontId="0" fillId="0" borderId="2" xfId="0" applyNumberFormat="1" applyBorder="1"/>
    <xf numFmtId="0" fontId="19" fillId="0" borderId="16" xfId="0" applyFont="1" applyBorder="1" applyAlignment="1">
      <alignment wrapText="1"/>
    </xf>
    <xf numFmtId="165" fontId="0" fillId="0" borderId="16" xfId="0" applyNumberFormat="1" applyBorder="1"/>
    <xf numFmtId="165" fontId="1" fillId="3" borderId="13" xfId="0" applyNumberFormat="1" applyFont="1" applyFill="1" applyBorder="1"/>
    <xf numFmtId="165" fontId="5" fillId="0" borderId="12" xfId="0" applyNumberFormat="1" applyFont="1" applyBorder="1"/>
    <xf numFmtId="165" fontId="16" fillId="0" borderId="1" xfId="0" applyNumberFormat="1" applyFont="1" applyBorder="1"/>
    <xf numFmtId="0" fontId="5" fillId="0" borderId="11" xfId="0" applyFont="1" applyBorder="1" applyAlignment="1">
      <alignment wrapText="1"/>
    </xf>
    <xf numFmtId="0" fontId="5" fillId="0" borderId="5" xfId="0" applyFont="1" applyBorder="1" applyAlignment="1">
      <alignment wrapText="1"/>
    </xf>
    <xf numFmtId="165" fontId="23" fillId="4" borderId="5" xfId="2" applyNumberFormat="1" applyBorder="1"/>
    <xf numFmtId="165" fontId="24" fillId="5" borderId="35" xfId="3" applyNumberFormat="1"/>
    <xf numFmtId="165" fontId="24" fillId="5" borderId="1" xfId="3" applyNumberFormat="1" applyBorder="1"/>
    <xf numFmtId="165" fontId="24" fillId="5" borderId="11" xfId="3" applyNumberFormat="1" applyBorder="1"/>
    <xf numFmtId="14" fontId="24" fillId="5" borderId="1" xfId="3" applyNumberFormat="1" applyBorder="1"/>
    <xf numFmtId="14" fontId="24" fillId="5" borderId="11" xfId="3" applyNumberFormat="1" applyBorder="1"/>
    <xf numFmtId="0" fontId="24" fillId="5" borderId="1" xfId="3" applyBorder="1"/>
    <xf numFmtId="14" fontId="24" fillId="6" borderId="1" xfId="3" applyNumberFormat="1" applyFill="1" applyBorder="1"/>
    <xf numFmtId="0" fontId="0" fillId="6" borderId="0" xfId="0" applyFill="1"/>
    <xf numFmtId="165" fontId="1" fillId="0" borderId="5" xfId="0" applyNumberFormat="1" applyFont="1" applyBorder="1" applyAlignment="1">
      <alignment wrapText="1"/>
    </xf>
    <xf numFmtId="0" fontId="2" fillId="0" borderId="0" xfId="0" applyFont="1" applyAlignment="1">
      <alignment horizontal="center"/>
    </xf>
    <xf numFmtId="0" fontId="6" fillId="0" borderId="0" xfId="0" applyFont="1" applyAlignment="1">
      <alignment horizontal="center"/>
    </xf>
    <xf numFmtId="0" fontId="5" fillId="0" borderId="1" xfId="0" applyFont="1" applyBorder="1" applyAlignment="1">
      <alignment horizontal="center"/>
    </xf>
    <xf numFmtId="0" fontId="0" fillId="0" borderId="1" xfId="0" applyBorder="1" applyAlignment="1">
      <alignment horizontal="center"/>
    </xf>
    <xf numFmtId="0" fontId="1" fillId="0" borderId="1" xfId="0" applyFont="1" applyBorder="1" applyAlignment="1">
      <alignment horizontal="center"/>
    </xf>
    <xf numFmtId="4" fontId="0" fillId="0" borderId="0" xfId="0" applyNumberFormat="1"/>
    <xf numFmtId="165" fontId="5" fillId="0" borderId="1" xfId="0" applyNumberFormat="1" applyFont="1" applyBorder="1" applyAlignment="1">
      <alignment wrapText="1"/>
    </xf>
    <xf numFmtId="165" fontId="5" fillId="0" borderId="1" xfId="0" applyNumberFormat="1" applyFont="1" applyBorder="1" applyAlignment="1">
      <alignment horizontal="center" vertical="center" wrapText="1"/>
    </xf>
    <xf numFmtId="14" fontId="0" fillId="0" borderId="0" xfId="0" applyNumberFormat="1"/>
    <xf numFmtId="0" fontId="5" fillId="0" borderId="10" xfId="0" applyFont="1" applyBorder="1"/>
    <xf numFmtId="0" fontId="0" fillId="0" borderId="10" xfId="0" applyBorder="1"/>
    <xf numFmtId="0" fontId="18" fillId="0" borderId="11" xfId="0" applyFont="1" applyBorder="1" applyAlignment="1">
      <alignment horizontal="center"/>
    </xf>
    <xf numFmtId="165" fontId="1" fillId="0" borderId="16" xfId="0" applyNumberFormat="1" applyFont="1" applyBorder="1" applyAlignment="1">
      <alignment horizontal="left" vertical="center" wrapText="1"/>
    </xf>
    <xf numFmtId="0" fontId="1" fillId="0" borderId="34" xfId="0" applyFont="1" applyBorder="1" applyAlignment="1">
      <alignment horizontal="center"/>
    </xf>
    <xf numFmtId="0" fontId="1" fillId="0" borderId="28" xfId="0" applyFont="1" applyBorder="1" applyAlignment="1">
      <alignment horizontal="center"/>
    </xf>
    <xf numFmtId="0" fontId="1" fillId="0" borderId="34" xfId="0" applyFont="1" applyBorder="1" applyAlignment="1">
      <alignment horizontal="center" vertical="center"/>
    </xf>
    <xf numFmtId="0" fontId="1" fillId="0" borderId="28" xfId="0" applyFont="1" applyBorder="1" applyAlignment="1">
      <alignment horizontal="center" vertical="center"/>
    </xf>
    <xf numFmtId="2" fontId="1" fillId="0" borderId="31" xfId="0" applyNumberFormat="1" applyFont="1" applyBorder="1" applyAlignment="1">
      <alignment horizontal="center"/>
    </xf>
    <xf numFmtId="2" fontId="1" fillId="0" borderId="32" xfId="0" applyNumberFormat="1" applyFont="1" applyBorder="1" applyAlignment="1">
      <alignment horizontal="center"/>
    </xf>
    <xf numFmtId="2" fontId="1" fillId="0" borderId="33" xfId="0" applyNumberFormat="1" applyFont="1" applyBorder="1" applyAlignment="1">
      <alignment horizontal="center"/>
    </xf>
    <xf numFmtId="0" fontId="1" fillId="0" borderId="0" xfId="0" applyFont="1" applyAlignment="1">
      <alignment horizontal="left"/>
    </xf>
    <xf numFmtId="0" fontId="24" fillId="5" borderId="1" xfId="3" applyBorder="1" applyAlignment="1">
      <alignment horizontal="center"/>
    </xf>
    <xf numFmtId="0" fontId="1" fillId="0" borderId="0" xfId="0" applyFont="1" applyAlignment="1">
      <alignment horizontal="center" vertical="center" wrapText="1"/>
    </xf>
    <xf numFmtId="0" fontId="5" fillId="0" borderId="1" xfId="0" applyFont="1" applyBorder="1" applyAlignment="1">
      <alignment horizontal="center"/>
    </xf>
    <xf numFmtId="0" fontId="0" fillId="0" borderId="1" xfId="0" applyBorder="1" applyAlignment="1">
      <alignment horizontal="center"/>
    </xf>
    <xf numFmtId="0" fontId="16" fillId="0" borderId="1" xfId="0" applyFont="1" applyBorder="1" applyAlignment="1">
      <alignment horizontal="left"/>
    </xf>
    <xf numFmtId="0" fontId="18" fillId="0" borderId="1" xfId="0" applyFont="1" applyBorder="1" applyAlignment="1">
      <alignment horizontal="center"/>
    </xf>
    <xf numFmtId="0" fontId="1" fillId="0" borderId="15" xfId="0" applyFont="1" applyBorder="1" applyAlignment="1">
      <alignment horizontal="left"/>
    </xf>
    <xf numFmtId="0" fontId="1" fillId="0" borderId="16" xfId="0" applyFont="1" applyBorder="1" applyAlignment="1">
      <alignment horizontal="left"/>
    </xf>
    <xf numFmtId="0" fontId="1" fillId="0" borderId="3" xfId="0" applyFont="1" applyBorder="1" applyAlignment="1">
      <alignment horizontal="left"/>
    </xf>
    <xf numFmtId="0" fontId="1" fillId="0" borderId="0" xfId="0" applyFont="1" applyAlignment="1">
      <alignment horizontal="center" vertical="center"/>
    </xf>
    <xf numFmtId="0" fontId="1" fillId="0" borderId="0" xfId="0" applyFont="1" applyAlignment="1">
      <alignment horizontal="center"/>
    </xf>
  </cellXfs>
  <cellStyles count="4">
    <cellStyle name="Eingabe" xfId="3" builtinId="20"/>
    <cellStyle name="Gut" xfId="2" builtinId="26"/>
    <cellStyle name="Link" xfId="1" builtinId="8"/>
    <cellStyle name="Standard" xfId="0" builtinId="0"/>
  </cellStyles>
  <dxfs count="25">
    <dxf>
      <numFmt numFmtId="165" formatCode="#,##0.00\ &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0\ &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0\ &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0\ &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0\ &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0\ &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0\ &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0\ &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0\ &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0\ &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0\ &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0\ &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0\ &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alignment horizontal="center" vertical="bottom" textRotation="0" wrapText="0"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9526</xdr:colOff>
      <xdr:row>3</xdr:row>
      <xdr:rowOff>123825</xdr:rowOff>
    </xdr:from>
    <xdr:to>
      <xdr:col>11</xdr:col>
      <xdr:colOff>447676</xdr:colOff>
      <xdr:row>49</xdr:row>
      <xdr:rowOff>9525</xdr:rowOff>
    </xdr:to>
    <xdr:sp macro="" textlink="">
      <xdr:nvSpPr>
        <xdr:cNvPr id="2" name="Textfeld 1">
          <a:extLst>
            <a:ext uri="{FF2B5EF4-FFF2-40B4-BE49-F238E27FC236}">
              <a16:creationId xmlns:a16="http://schemas.microsoft.com/office/drawing/2014/main" xmlns="" id="{6CEF99F4-A2FF-4EE8-AAAD-8360295106C4}"/>
            </a:ext>
          </a:extLst>
        </xdr:cNvPr>
        <xdr:cNvSpPr txBox="1"/>
      </xdr:nvSpPr>
      <xdr:spPr>
        <a:xfrm>
          <a:off x="771526" y="609600"/>
          <a:ext cx="8058150" cy="733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2800" b="1"/>
            <a:t>Widerspruch e.V. - ALG II-Rechner 2.5.1</a:t>
          </a:r>
        </a:p>
        <a:p>
          <a:endParaRPr lang="de-DE" sz="1100"/>
        </a:p>
        <a:p>
          <a:endParaRPr lang="de-DE" sz="1100"/>
        </a:p>
        <a:p>
          <a:endParaRPr lang="de-DE" sz="1100"/>
        </a:p>
        <a:p>
          <a:r>
            <a:rPr lang="de-DE" sz="1100"/>
            <a:t>Dieser Rechner wurde von Clemens Hermeler für den Widerspruch e.V. entwickelt</a:t>
          </a:r>
          <a:r>
            <a:rPr lang="de-DE" sz="1100" baseline="0"/>
            <a:t> und darf  kostenfrei genutzt werden. Sie können mit dem Rechner entweder </a:t>
          </a:r>
        </a:p>
        <a:p>
          <a:r>
            <a:rPr lang="de-DE" sz="1100" baseline="0"/>
            <a:t>1. eine </a:t>
          </a:r>
          <a:r>
            <a:rPr lang="de-DE" sz="1100" b="1" baseline="0"/>
            <a:t>Berechnung für einen Monat</a:t>
          </a:r>
          <a:r>
            <a:rPr lang="de-DE" sz="1100" baseline="0"/>
            <a:t> durchführen oder</a:t>
          </a:r>
        </a:p>
        <a:p>
          <a:r>
            <a:rPr lang="de-DE" sz="1100" b="0" baseline="0"/>
            <a:t>2. eine</a:t>
          </a:r>
          <a:r>
            <a:rPr lang="de-DE" sz="1100" b="1" baseline="0"/>
            <a:t> Jahresrechnung </a:t>
          </a:r>
          <a:r>
            <a:rPr lang="de-DE" sz="1100" baseline="0"/>
            <a:t>für ein ganzes Jahr erstellen, um die gezahlten Leistungen rückwirkend prüfen zu können.</a:t>
          </a:r>
        </a:p>
        <a:p>
          <a:endParaRPr lang="de-DE" sz="1100" baseline="0"/>
        </a:p>
        <a:p>
          <a:r>
            <a:rPr lang="de-DE" sz="1100" baseline="0"/>
            <a:t>Eine kommerzielle Nutzung oder Verbreitung des Rechners Dritter ist verboten und wird rechtlich verfolgt.</a:t>
          </a:r>
        </a:p>
        <a:p>
          <a:r>
            <a:rPr lang="de-DE" sz="1100" baseline="0"/>
            <a:t>Auch wird keine Garantie übernommen für das Ergebnis der Berechnungen dieser Excel-Datei, diese stellt lediglich eine Hilfestellung zur groben Orientierung dar und wird fortwährend weiterentwickelt.</a:t>
          </a:r>
        </a:p>
        <a:p>
          <a:endParaRPr lang="de-DE" sz="1100" baseline="0"/>
        </a:p>
        <a:p>
          <a:r>
            <a:rPr lang="de-DE" sz="1100" baseline="0"/>
            <a:t>Vor der Nutzung des Rechners empfehlen wir, die Excel-Datei noch einmal unter einem anderen Namen oder mit einem Zusatz (Bsp.: Jahresrechnung ALG II Tabelle 2.x.x Mustermann.xlsx) zu speichern. Danach können Sie dann die verschiedenen Datenblätter des Rechners ausfüllen. Bitte geben Sie Ihre Angaben ausschließlich in die Felder ein, die gelb hinterlegt sind. </a:t>
          </a:r>
          <a:r>
            <a:rPr lang="de-DE" sz="1100" b="1" u="sng" baseline="0"/>
            <a:t>WICHTIG: Felder, in denen Formeln eingetragen sind bitte NICHT verändern, ansonsten funktioniert u.U. der Rechner nicht mehr.</a:t>
          </a:r>
        </a:p>
        <a:p>
          <a:endParaRPr lang="de-DE" sz="1100" baseline="0"/>
        </a:p>
        <a:p>
          <a:r>
            <a:rPr lang="de-DE" sz="1100" baseline="0"/>
            <a:t>Um zu überprüfen, ob dies die aktuelle Version des Rechners ist, besuchen Sie gerne die Homepage des Widerspruch e.V., www.widerspruch-sozialberatung.de.</a:t>
          </a:r>
        </a:p>
        <a:p>
          <a:r>
            <a:rPr lang="de-DE" sz="1100" baseline="0"/>
            <a:t>Falls Ihnen Fehler auffallen, Sie Lob oder Kritik äußern möchten oder Sie Anregungen haben, kontaktieren Sie uns gerne.</a:t>
          </a:r>
        </a:p>
        <a:p>
          <a:endParaRPr lang="de-DE" sz="1100" b="1" u="none" baseline="0"/>
        </a:p>
        <a:p>
          <a:r>
            <a:rPr lang="de-DE" sz="1100" b="1" u="none" baseline="0"/>
            <a:t>Und zu guter Letzt: Falls Ihnen dieser Rechner gefällt und Sie ihn gerne benutzen, würden wir uns sehr über eine Spende an unseren Verein freuen. Dies ermöglicht es uns, unsere Arbeit auch weiterhin fortzusetzen und Ihnen unsere Beratung anzubieten. Unsere Bankverbindung lautet:</a:t>
          </a:r>
        </a:p>
        <a:p>
          <a:pPr algn="ctr"/>
          <a:r>
            <a:rPr lang="de-DE" sz="1100" b="1" u="none" baseline="0"/>
            <a:t>Widerspruch e.V.</a:t>
          </a:r>
        </a:p>
        <a:p>
          <a:pPr algn="ctr"/>
          <a:r>
            <a:rPr lang="de-DE" sz="1100" b="1" u="none" baseline="0"/>
            <a:t>Konto: 728 286 400    Volksbank Bielefeld-Gütersloh eG    BLZ: 478 601 25</a:t>
          </a:r>
        </a:p>
        <a:p>
          <a:pPr algn="ctr"/>
          <a:r>
            <a:rPr lang="de-DE" sz="1100" b="1" u="none" baseline="0"/>
            <a:t>IBAN DE 77 4786 0125 0728 2864 00     BIC: GENODEM1GTL</a:t>
          </a:r>
        </a:p>
        <a:p>
          <a:endParaRPr lang="de-DE" sz="1100" baseline="0"/>
        </a:p>
        <a:p>
          <a:r>
            <a:rPr lang="de-DE" sz="1100" baseline="0"/>
            <a:t>Mit freundlichen Grüßen,</a:t>
          </a:r>
        </a:p>
        <a:p>
          <a:r>
            <a:rPr lang="de-DE" sz="1100" baseline="0"/>
            <a:t>Clemens Hermeler</a:t>
          </a:r>
        </a:p>
        <a:p>
          <a:endParaRPr lang="de-DE" sz="1100" baseline="0"/>
        </a:p>
        <a:p>
          <a:r>
            <a:rPr lang="de-DE" sz="1100" baseline="0"/>
            <a:t>Widerspruch e.V.</a:t>
          </a:r>
        </a:p>
        <a:p>
          <a:r>
            <a:rPr lang="de-DE" sz="1100" baseline="0"/>
            <a:t>Rolandstr. 16</a:t>
          </a:r>
        </a:p>
        <a:p>
          <a:r>
            <a:rPr lang="de-DE" sz="1100" baseline="0"/>
            <a:t>33615 Bielefeld</a:t>
          </a:r>
        </a:p>
        <a:p>
          <a:endParaRPr lang="de-DE" sz="1100" baseline="0"/>
        </a:p>
        <a:p>
          <a:r>
            <a:rPr lang="de-DE" sz="1100" baseline="0"/>
            <a:t>Tel.: 0521 - 133705</a:t>
          </a:r>
        </a:p>
        <a:p>
          <a:r>
            <a:rPr lang="de-DE" sz="1100" baseline="0"/>
            <a:t>Mail: ch@widerspruch-sozialberatung.de</a:t>
          </a:r>
        </a:p>
        <a:p>
          <a:r>
            <a:rPr lang="de-DE" sz="1100" baseline="0"/>
            <a:t>Web: www.widerspruch-sozialberatung.de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114300</xdr:colOff>
      <xdr:row>12</xdr:row>
      <xdr:rowOff>76200</xdr:rowOff>
    </xdr:from>
    <xdr:to>
      <xdr:col>16</xdr:col>
      <xdr:colOff>66675</xdr:colOff>
      <xdr:row>18</xdr:row>
      <xdr:rowOff>209550</xdr:rowOff>
    </xdr:to>
    <xdr:sp macro="" textlink="">
      <xdr:nvSpPr>
        <xdr:cNvPr id="2" name="Textfeld 1">
          <a:extLst>
            <a:ext uri="{FF2B5EF4-FFF2-40B4-BE49-F238E27FC236}">
              <a16:creationId xmlns:a16="http://schemas.microsoft.com/office/drawing/2014/main" xmlns="" id="{9CC0AFE7-BC1E-46EA-B51D-9E5984C93FB7}"/>
            </a:ext>
          </a:extLst>
        </xdr:cNvPr>
        <xdr:cNvSpPr txBox="1"/>
      </xdr:nvSpPr>
      <xdr:spPr>
        <a:xfrm>
          <a:off x="9677400" y="1638300"/>
          <a:ext cx="4972050" cy="2619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Sie können hier für</a:t>
          </a:r>
          <a:r>
            <a:rPr lang="de-DE" sz="1100" baseline="0"/>
            <a:t> einen bestimmten Monat die Mitglieder Ihrer Bedarfsgemeinschaft mit deren Geburtsdatum eintragen, die entsprechenden Eingaben zu Ihren Wohnkosten und eventuellen Mehrbedarfen sowie alle Angaben zu Ihren Einkommen im Haushalt eintragen. Am Ende wird dann errechnet, ob ein Anspruch auf ALG II bestehen würde, oder nicht (natürlich bloß als grobe Orientierung, Fehler sind nicht ausgeschlossen).</a:t>
          </a:r>
        </a:p>
        <a:p>
          <a:endParaRPr lang="de-DE" sz="1100" baseline="0"/>
        </a:p>
        <a:p>
          <a:r>
            <a:rPr lang="de-DE" sz="1100" baseline="0"/>
            <a:t>Die Berechnung des Mehrbedarfs für Alleinerziehende erfolgt lediglich für ganze Monate und nicht auf die Tage genau, daher kann es sein, dass das Ergebnis nicht zu hundert Prozent stimmt!</a:t>
          </a:r>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400050</xdr:colOff>
      <xdr:row>11</xdr:row>
      <xdr:rowOff>19050</xdr:rowOff>
    </xdr:from>
    <xdr:to>
      <xdr:col>2</xdr:col>
      <xdr:colOff>2028825</xdr:colOff>
      <xdr:row>34</xdr:row>
      <xdr:rowOff>95250</xdr:rowOff>
    </xdr:to>
    <xdr:sp macro="" textlink="">
      <xdr:nvSpPr>
        <xdr:cNvPr id="2" name="Textfeld 1">
          <a:extLst>
            <a:ext uri="{FF2B5EF4-FFF2-40B4-BE49-F238E27FC236}">
              <a16:creationId xmlns:a16="http://schemas.microsoft.com/office/drawing/2014/main" xmlns="" id="{B601EC01-E43F-4872-84EE-F7E9CE042C05}"/>
            </a:ext>
          </a:extLst>
        </xdr:cNvPr>
        <xdr:cNvSpPr txBox="1"/>
      </xdr:nvSpPr>
      <xdr:spPr>
        <a:xfrm>
          <a:off x="400050" y="2362200"/>
          <a:ext cx="4629150" cy="37528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Auf diesem Datenblatt</a:t>
          </a:r>
          <a:r>
            <a:rPr lang="de-DE" sz="1100" baseline="0"/>
            <a:t> können Sie einen eventuellen Anspruch auf Kinderzuschlag prüfen.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66676</xdr:colOff>
      <xdr:row>12</xdr:row>
      <xdr:rowOff>85725</xdr:rowOff>
    </xdr:from>
    <xdr:to>
      <xdr:col>7</xdr:col>
      <xdr:colOff>742951</xdr:colOff>
      <xdr:row>23</xdr:row>
      <xdr:rowOff>114300</xdr:rowOff>
    </xdr:to>
    <xdr:sp macro="" textlink="">
      <xdr:nvSpPr>
        <xdr:cNvPr id="2" name="Textfeld 1">
          <a:extLst>
            <a:ext uri="{FF2B5EF4-FFF2-40B4-BE49-F238E27FC236}">
              <a16:creationId xmlns:a16="http://schemas.microsoft.com/office/drawing/2014/main" xmlns="" id="{E2741FBA-904C-4891-8EDF-E911FE5F9809}"/>
            </a:ext>
          </a:extLst>
        </xdr:cNvPr>
        <xdr:cNvSpPr txBox="1"/>
      </xdr:nvSpPr>
      <xdr:spPr>
        <a:xfrm>
          <a:off x="828676" y="3343275"/>
          <a:ext cx="6667500"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Wählen Sie hier bitte das jeweilige</a:t>
          </a:r>
          <a:r>
            <a:rPr lang="de-DE" sz="1100" baseline="0"/>
            <a:t> Jahr aus und tragen Sie die Anzahl der in der Bedarfsgemeinschaft lebenden Personen in den jeweiligen Monaten und Altersstufen ein. Dies ist zwingend erforderlich, da ansonsten die Bedarfe der BG für die einzelnen Monate nicht errechnet werden können.</a:t>
          </a:r>
        </a:p>
        <a:p>
          <a:r>
            <a:rPr lang="de-DE" sz="1100" baseline="0"/>
            <a:t>Außerdem beachten Sie bitte, dass in der aktuellen Version des Rechners keine tagesgenauen Ergebnisse berechnet werden. Daher kann es sein, dass die errechneten Ergebnisse nicht zu hundert Prozent Korrekt sind, wenn beispielsweise eine Person innerhalb eines Monats in eine neue Altersstufe kommt und somit anteilige mehr Regelleistungen bekäme.</a:t>
          </a:r>
          <a:endParaRPr lang="de-D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565546</xdr:colOff>
      <xdr:row>22</xdr:row>
      <xdr:rowOff>168671</xdr:rowOff>
    </xdr:from>
    <xdr:to>
      <xdr:col>7</xdr:col>
      <xdr:colOff>833436</xdr:colOff>
      <xdr:row>35</xdr:row>
      <xdr:rowOff>119062</xdr:rowOff>
    </xdr:to>
    <xdr:sp macro="" textlink="">
      <xdr:nvSpPr>
        <xdr:cNvPr id="2" name="Textfeld 1">
          <a:extLst>
            <a:ext uri="{FF2B5EF4-FFF2-40B4-BE49-F238E27FC236}">
              <a16:creationId xmlns:a16="http://schemas.microsoft.com/office/drawing/2014/main" xmlns="" id="{A7CB3529-80B9-4DD5-8C96-D63FADC6954B}"/>
            </a:ext>
          </a:extLst>
        </xdr:cNvPr>
        <xdr:cNvSpPr txBox="1"/>
      </xdr:nvSpPr>
      <xdr:spPr>
        <a:xfrm>
          <a:off x="2887265" y="3254374"/>
          <a:ext cx="7659687" cy="1865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Hier werden die Bedarfe ausgerechnet. Bitte machen</a:t>
          </a:r>
          <a:r>
            <a:rPr lang="de-DE" sz="1100" baseline="0"/>
            <a:t> Sie wenn möglich genaue Angaben, damit die Summe der Bedarfe möglichst korrekt ausgerechnet werden kann. Der Punkte "Warmwasser wird elektrisch dezentral erhitzt?" ist ein Dropdown-Feld, bei dem Sie zwischen "Ja" und "Nein" wählen könne bezogen, falls das Warmwasser bei Ihnen in der Wohnung beispielsweise über einen elektrischen Durchlauferhitzer warm gemacht wird.</a:t>
          </a:r>
        </a:p>
        <a:p>
          <a:endParaRPr lang="de-DE" sz="1100" baseline="0"/>
        </a:p>
        <a:p>
          <a:r>
            <a:rPr lang="de-DE" sz="1100"/>
            <a:t> * Solange kein schlüssiges Konzept zur Ermittlung der Wohnkosten vorliegt, gelten zur Ermittlung der Angemessenheit von Wohnkosten die Werte der Wohngeldtabelle zzgl. 10 Prozent, vgl. Urteil vom BSG vom 11.12.2012, Az. B 4 AS 44/12 R. Sollten Sie dennoch Teile der Miete selbst zahlen müssen, können Sie hiergegen innerhalb eines Monats nach Zugang des Bescheids Widerspruch einlegen, bzw. noch bis zum 31.12.2019 die Übernahme von Wohnkosten für 2018 mittels eines Überprüfungsantrags gem. § 44 SGB X überprüfen lassen.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323850</xdr:colOff>
      <xdr:row>2</xdr:row>
      <xdr:rowOff>28575</xdr:rowOff>
    </xdr:from>
    <xdr:to>
      <xdr:col>21</xdr:col>
      <xdr:colOff>619125</xdr:colOff>
      <xdr:row>26</xdr:row>
      <xdr:rowOff>123825</xdr:rowOff>
    </xdr:to>
    <xdr:sp macro="" textlink="">
      <xdr:nvSpPr>
        <xdr:cNvPr id="2" name="Textfeld 1">
          <a:extLst>
            <a:ext uri="{FF2B5EF4-FFF2-40B4-BE49-F238E27FC236}">
              <a16:creationId xmlns:a16="http://schemas.microsoft.com/office/drawing/2014/main" xmlns="" id="{1FED9DD7-6E3D-4E72-9077-1C4668190354}"/>
            </a:ext>
          </a:extLst>
        </xdr:cNvPr>
        <xdr:cNvSpPr txBox="1"/>
      </xdr:nvSpPr>
      <xdr:spPr>
        <a:xfrm>
          <a:off x="12639675" y="352425"/>
          <a:ext cx="4867275" cy="434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Tragen</a:t>
          </a:r>
          <a:r>
            <a:rPr lang="de-DE" sz="1100" baseline="0"/>
            <a:t> Sie hier bitte die Einkommen der Personen in Ihrer Bedarfsgemeinschaft für die jeweiligen Monate ein. Wichtig: Tragen Sie das Einkommen so ein, wie es auf das Konto geflossen ist (also wenn zum Beispiel ein Lohn auf der Abrechnung für August steht, jedoch erst im September in dieser Höhe auf das Konto gekommen ist, wird dieser Lohn auch im Monat September eingetragen).</a:t>
          </a:r>
        </a:p>
        <a:p>
          <a:r>
            <a:rPr lang="de-DE" sz="1100" baseline="0"/>
            <a:t>Pro Person gibt es nur einmal den pauschalen Freibetrag, sollte eine Person in der Bedarfsgemeinschaft also zwei Erwerbstätigkeiten haben, müssen die Brutto- und Netto-Löhne also zusammengerechnet eingetragen werden.</a:t>
          </a:r>
        </a:p>
        <a:p>
          <a:endParaRPr lang="de-DE"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180975</xdr:colOff>
      <xdr:row>2</xdr:row>
      <xdr:rowOff>123825</xdr:rowOff>
    </xdr:from>
    <xdr:to>
      <xdr:col>22</xdr:col>
      <xdr:colOff>361950</xdr:colOff>
      <xdr:row>21</xdr:row>
      <xdr:rowOff>9525</xdr:rowOff>
    </xdr:to>
    <xdr:sp macro="" textlink="">
      <xdr:nvSpPr>
        <xdr:cNvPr id="2" name="Textfeld 1">
          <a:extLst>
            <a:ext uri="{FF2B5EF4-FFF2-40B4-BE49-F238E27FC236}">
              <a16:creationId xmlns:a16="http://schemas.microsoft.com/office/drawing/2014/main" xmlns="" id="{87D4D321-28A4-4D69-82EA-9E54BBDE6CF4}"/>
            </a:ext>
          </a:extLst>
        </xdr:cNvPr>
        <xdr:cNvSpPr txBox="1"/>
      </xdr:nvSpPr>
      <xdr:spPr>
        <a:xfrm>
          <a:off x="11706225" y="447675"/>
          <a:ext cx="5514975" cy="404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r>
            <a:rPr lang="de-DE" sz="1100"/>
            <a:t>Falls Sie einen etwaige</a:t>
          </a:r>
          <a:r>
            <a:rPr lang="de-DE" sz="1100" baseline="0"/>
            <a:t>n </a:t>
          </a:r>
          <a:r>
            <a:rPr lang="de-DE" sz="1100" b="1" baseline="0">
              <a:solidFill>
                <a:srgbClr val="00B050"/>
              </a:solidFill>
            </a:rPr>
            <a:t>Anspruch auf ALG II-Leistungen </a:t>
          </a:r>
          <a:r>
            <a:rPr lang="de-DE" sz="1100" baseline="0"/>
            <a:t>errechnen möchten, reichen Ihnen die Angaben in </a:t>
          </a:r>
          <a:r>
            <a:rPr lang="de-DE" sz="1100" b="1" baseline="0">
              <a:solidFill>
                <a:srgbClr val="00B050"/>
              </a:solidFill>
            </a:rPr>
            <a:t>grün in der Zeile "Summe Anspruch".</a:t>
          </a:r>
        </a:p>
        <a:p>
          <a:endParaRPr lang="de-DE" sz="1100" b="1" baseline="0">
            <a:solidFill>
              <a:srgbClr val="00B050"/>
            </a:solidFill>
          </a:endParaRPr>
        </a:p>
        <a:p>
          <a:endParaRPr lang="de-DE" sz="1100" baseline="0"/>
        </a:p>
        <a:p>
          <a:endParaRPr lang="de-DE" sz="1100" baseline="0"/>
        </a:p>
        <a:p>
          <a:endParaRPr lang="de-DE" sz="1100" baseline="0"/>
        </a:p>
        <a:p>
          <a:endParaRPr lang="de-DE" sz="1100" baseline="0"/>
        </a:p>
        <a:p>
          <a:endParaRPr lang="de-DE" sz="1100" baseline="0"/>
        </a:p>
        <a:p>
          <a:r>
            <a:rPr lang="de-DE" sz="1100" baseline="0"/>
            <a:t>Für den Fall, dass Sie zukünftige </a:t>
          </a:r>
          <a:r>
            <a:rPr lang="de-DE" sz="1100" b="1" baseline="0"/>
            <a:t>Auszahlungen errechnen </a:t>
          </a:r>
          <a:r>
            <a:rPr lang="de-DE" sz="1100" baseline="0"/>
            <a:t>möchten (Miete wird vom Jobcenter direkt gezahlt, es gibt eine Sanktion o.ä.), ist für Sie </a:t>
          </a:r>
          <a:r>
            <a:rPr lang="de-DE" sz="1100" b="1" baseline="0"/>
            <a:t>die Zeile "Auszahlung" </a:t>
          </a:r>
          <a:r>
            <a:rPr lang="de-DE" sz="1100" baseline="0"/>
            <a:t>ausschlaggebend.</a:t>
          </a:r>
        </a:p>
        <a:p>
          <a:endParaRPr lang="de-DE" sz="1100" baseline="0"/>
        </a:p>
        <a:p>
          <a:r>
            <a:rPr lang="de-DE" sz="1100" baseline="0"/>
            <a:t>Möchten Sie </a:t>
          </a:r>
          <a:r>
            <a:rPr lang="de-DE" sz="1100" b="1" baseline="0">
              <a:solidFill>
                <a:srgbClr val="FF0000"/>
              </a:solidFill>
            </a:rPr>
            <a:t>rückwirkend die bereits gezahlten Leistungen vom Jobcenter überprüfen</a:t>
          </a:r>
          <a:r>
            <a:rPr lang="de-DE" sz="1100" baseline="0"/>
            <a:t>, müssen Sie noch in der </a:t>
          </a:r>
          <a:r>
            <a:rPr lang="de-DE" sz="1100" b="1" baseline="0">
              <a:solidFill>
                <a:srgbClr val="FF0000"/>
              </a:solidFill>
            </a:rPr>
            <a:t>roten Zeile eintragen</a:t>
          </a:r>
          <a:r>
            <a:rPr lang="de-DE" sz="1100" baseline="0"/>
            <a:t>, was für die Monate jeweils gezahlt wurde (</a:t>
          </a:r>
          <a:r>
            <a:rPr lang="de-DE" sz="1100" b="1" baseline="0"/>
            <a:t>WICHTIG: Bitte beachten Sie, dass das Jobcenter i.d.R. am Ende eines jeden Monats die Leistungen für den nächsten Monat zahlt, also Ende Januar wird beispielsweise der Betrag gezahlt, der im Bewilligungsbescheid für Februar bewilligt wurde usw.</a:t>
          </a:r>
          <a:r>
            <a:rPr lang="de-DE" sz="1100" baseline="0"/>
            <a:t>).</a:t>
          </a:r>
          <a:endParaRPr lang="de-DE"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447675</xdr:colOff>
      <xdr:row>15</xdr:row>
      <xdr:rowOff>19050</xdr:rowOff>
    </xdr:from>
    <xdr:to>
      <xdr:col>10</xdr:col>
      <xdr:colOff>466725</xdr:colOff>
      <xdr:row>31</xdr:row>
      <xdr:rowOff>38100</xdr:rowOff>
    </xdr:to>
    <xdr:sp macro="" textlink="">
      <xdr:nvSpPr>
        <xdr:cNvPr id="2" name="Textfeld 1">
          <a:extLst>
            <a:ext uri="{FF2B5EF4-FFF2-40B4-BE49-F238E27FC236}">
              <a16:creationId xmlns:a16="http://schemas.microsoft.com/office/drawing/2014/main" xmlns="" id="{BE448F08-2979-4474-8202-EA35AF044E41}"/>
            </a:ext>
          </a:extLst>
        </xdr:cNvPr>
        <xdr:cNvSpPr txBox="1"/>
      </xdr:nvSpPr>
      <xdr:spPr>
        <a:xfrm>
          <a:off x="1209675" y="2447925"/>
          <a:ext cx="7486650" cy="2609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6600"/>
            <a:t>Hier bitte nichts ändern!</a:t>
          </a:r>
        </a:p>
      </xdr:txBody>
    </xdr:sp>
    <xdr:clientData/>
  </xdr:twoCellAnchor>
</xdr:wsDr>
</file>

<file path=xl/tables/table1.xml><?xml version="1.0" encoding="utf-8"?>
<table xmlns="http://schemas.openxmlformats.org/spreadsheetml/2006/main" id="3" name="Tabelle3" displayName="Tabelle3" ref="B2:O22" totalsRowShown="0" headerRowDxfId="24" dataDxfId="23">
  <autoFilter ref="B2:O22"/>
  <tableColumns count="14">
    <tableColumn id="1" name=" "/>
    <tableColumn id="2" name="Januar"/>
    <tableColumn id="3" name="Februar" dataDxfId="22"/>
    <tableColumn id="4" name="März" dataDxfId="21"/>
    <tableColumn id="5" name="April" dataDxfId="20"/>
    <tableColumn id="6" name="Mai" dataDxfId="19"/>
    <tableColumn id="7" name="Juni" dataDxfId="18"/>
    <tableColumn id="8" name="Juli"/>
    <tableColumn id="9" name="August"/>
    <tableColumn id="10" name="September"/>
    <tableColumn id="11" name="Oktober"/>
    <tableColumn id="12" name="November" dataDxfId="17"/>
    <tableColumn id="13" name="Dezember" dataDxfId="16"/>
    <tableColumn id="14" name="Summe Jahr" dataDxfId="15"/>
  </tableColumns>
  <tableStyleInfo name="TableStyleLight1" showFirstColumn="0" showLastColumn="0" showRowStripes="1" showColumnStripes="0"/>
</table>
</file>

<file path=xl/tables/table2.xml><?xml version="1.0" encoding="utf-8"?>
<table xmlns="http://schemas.openxmlformats.org/spreadsheetml/2006/main" id="1" name="Tabelle1" displayName="Tabelle1" ref="B1:O4" totalsRowShown="0" headerRowDxfId="14">
  <autoFilter ref="B1:O4"/>
  <tableColumns count="14">
    <tableColumn id="1" name=" " dataDxfId="13"/>
    <tableColumn id="2" name="Januar" dataDxfId="12"/>
    <tableColumn id="3" name="Februar" dataDxfId="11"/>
    <tableColumn id="4" name="März" dataDxfId="10"/>
    <tableColumn id="5" name="April" dataDxfId="9"/>
    <tableColumn id="6" name="Mai" dataDxfId="8"/>
    <tableColumn id="7" name="Juni" dataDxfId="7"/>
    <tableColumn id="8" name="Juli" dataDxfId="6"/>
    <tableColumn id="9" name="August" dataDxfId="5"/>
    <tableColumn id="10" name="September" dataDxfId="4"/>
    <tableColumn id="11" name="Oktober" dataDxfId="3"/>
    <tableColumn id="12" name="November" dataDxfId="2"/>
    <tableColumn id="13" name="Dezember" dataDxfId="1"/>
    <tableColumn id="14" name="Summe Jahr"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www.widerspruch-sozialberatung.de/PDF/Baustelle/Richtlinien_KdU_Bi_1-1-2018.pdf" TargetMode="External"/><Relationship Id="rId4"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baseColWidth="10" defaultColWidth="11.42578125" defaultRowHeight="12.75" x14ac:dyDescent="0.2"/>
  <sheetData/>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
  <sheetViews>
    <sheetView workbookViewId="0">
      <selection activeCell="F39" sqref="F39"/>
    </sheetView>
  </sheetViews>
  <sheetFormatPr baseColWidth="10" defaultColWidth="11.42578125" defaultRowHeight="12.75" x14ac:dyDescent="0.2"/>
  <cols>
    <col min="11" max="11" width="13.140625" customWidth="1"/>
    <col min="13" max="14" width="12.42578125" customWidth="1"/>
    <col min="15" max="15" width="14.7109375" customWidth="1"/>
  </cols>
  <sheetData>
    <row r="1" spans="2:15" x14ac:dyDescent="0.2">
      <c r="B1" s="8" t="s">
        <v>85</v>
      </c>
      <c r="C1" s="37" t="s">
        <v>0</v>
      </c>
      <c r="D1" s="37" t="s">
        <v>1</v>
      </c>
      <c r="E1" s="37" t="s">
        <v>2</v>
      </c>
      <c r="F1" s="37" t="s">
        <v>3</v>
      </c>
      <c r="G1" s="37" t="s">
        <v>4</v>
      </c>
      <c r="H1" s="37" t="s">
        <v>5</v>
      </c>
      <c r="I1" s="37" t="s">
        <v>6</v>
      </c>
      <c r="J1" s="37" t="s">
        <v>7</v>
      </c>
      <c r="K1" s="37" t="s">
        <v>8</v>
      </c>
      <c r="L1" s="37" t="s">
        <v>22</v>
      </c>
      <c r="M1" s="37" t="s">
        <v>10</v>
      </c>
      <c r="N1" s="37" t="s">
        <v>11</v>
      </c>
      <c r="O1" s="37" t="s">
        <v>12</v>
      </c>
    </row>
    <row r="2" spans="2:15" ht="25.5" x14ac:dyDescent="0.2">
      <c r="B2" s="44" t="s">
        <v>86</v>
      </c>
      <c r="C2" s="45">
        <f>'2. d) Jahresrechnung Anspruch'!C13</f>
        <v>0</v>
      </c>
      <c r="D2" s="45">
        <f>'2. d) Jahresrechnung Anspruch'!D13</f>
        <v>0</v>
      </c>
      <c r="E2" s="45">
        <f>'2. d) Jahresrechnung Anspruch'!E13</f>
        <v>0</v>
      </c>
      <c r="F2" s="45">
        <f>'2. d) Jahresrechnung Anspruch'!F13</f>
        <v>0</v>
      </c>
      <c r="G2" s="45">
        <f>'2. d) Jahresrechnung Anspruch'!G13</f>
        <v>0</v>
      </c>
      <c r="H2" s="45">
        <f>'2. d) Jahresrechnung Anspruch'!H13</f>
        <v>0</v>
      </c>
      <c r="I2" s="45">
        <f>'2. d) Jahresrechnung Anspruch'!I13</f>
        <v>0</v>
      </c>
      <c r="J2" s="45">
        <f>'2. d) Jahresrechnung Anspruch'!J13</f>
        <v>0</v>
      </c>
      <c r="K2" s="45">
        <f>'2. d) Jahresrechnung Anspruch'!K13</f>
        <v>0</v>
      </c>
      <c r="L2" s="45">
        <f>'2. d) Jahresrechnung Anspruch'!L13</f>
        <v>0</v>
      </c>
      <c r="M2" s="45">
        <f>'2. d) Jahresrechnung Anspruch'!M13</f>
        <v>0</v>
      </c>
      <c r="N2" s="45">
        <f>'2. d) Jahresrechnung Anspruch'!N13</f>
        <v>0</v>
      </c>
      <c r="O2" s="33">
        <f>SUM(C2:N2)</f>
        <v>0</v>
      </c>
    </row>
    <row r="3" spans="2:15" ht="25.5" x14ac:dyDescent="0.2">
      <c r="B3" s="38" t="s">
        <v>87</v>
      </c>
      <c r="C3" s="39">
        <v>0</v>
      </c>
      <c r="D3" s="39">
        <v>0</v>
      </c>
      <c r="E3" s="39">
        <v>0</v>
      </c>
      <c r="F3" s="39">
        <v>0</v>
      </c>
      <c r="G3" s="39">
        <v>0</v>
      </c>
      <c r="H3" s="39">
        <v>0</v>
      </c>
      <c r="I3" s="39">
        <v>0</v>
      </c>
      <c r="J3" s="39">
        <v>0</v>
      </c>
      <c r="K3" s="39">
        <v>0</v>
      </c>
      <c r="L3" s="39">
        <v>0</v>
      </c>
      <c r="M3" s="39">
        <v>0</v>
      </c>
      <c r="N3" s="39">
        <v>0</v>
      </c>
      <c r="O3" s="39">
        <f>SUM(Tabelle1[[#This Row],[Januar]:[Dezember]])</f>
        <v>0</v>
      </c>
    </row>
    <row r="4" spans="2:15" x14ac:dyDescent="0.2">
      <c r="B4" s="1" t="s">
        <v>76</v>
      </c>
      <c r="C4" s="46">
        <f t="shared" ref="C4:O4" si="0">C2-C3</f>
        <v>0</v>
      </c>
      <c r="D4" s="46">
        <f t="shared" si="0"/>
        <v>0</v>
      </c>
      <c r="E4" s="46">
        <f t="shared" si="0"/>
        <v>0</v>
      </c>
      <c r="F4" s="46">
        <f t="shared" si="0"/>
        <v>0</v>
      </c>
      <c r="G4" s="46">
        <f t="shared" si="0"/>
        <v>0</v>
      </c>
      <c r="H4" s="46">
        <f t="shared" si="0"/>
        <v>0</v>
      </c>
      <c r="I4" s="46">
        <f t="shared" si="0"/>
        <v>0</v>
      </c>
      <c r="J4" s="46">
        <f t="shared" si="0"/>
        <v>0</v>
      </c>
      <c r="K4" s="46">
        <f t="shared" si="0"/>
        <v>0</v>
      </c>
      <c r="L4" s="46">
        <f t="shared" si="0"/>
        <v>0</v>
      </c>
      <c r="M4" s="46">
        <f t="shared" si="0"/>
        <v>0</v>
      </c>
      <c r="N4" s="46">
        <f t="shared" si="0"/>
        <v>0</v>
      </c>
      <c r="O4" s="46">
        <f t="shared" si="0"/>
        <v>0</v>
      </c>
    </row>
  </sheetData>
  <pageMargins left="0.7" right="0.7" top="0.78740157499999996" bottom="0.78740157499999996" header="0.3" footer="0.3"/>
  <pageSetup paperSize="9" orientation="portrait" horizontalDpi="200" verticalDpi="2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workbookViewId="0">
      <selection activeCell="E11" sqref="E11"/>
    </sheetView>
  </sheetViews>
  <sheetFormatPr baseColWidth="10" defaultColWidth="11.42578125" defaultRowHeight="12.75" x14ac:dyDescent="0.2"/>
  <cols>
    <col min="1" max="1" width="31.28515625" style="5" customWidth="1"/>
    <col min="2" max="2" width="17.42578125" customWidth="1"/>
    <col min="3" max="3" width="17" customWidth="1"/>
    <col min="4" max="5" width="17.140625" bestFit="1" customWidth="1"/>
    <col min="6" max="6" width="16.42578125" customWidth="1"/>
  </cols>
  <sheetData>
    <row r="1" spans="1:6" x14ac:dyDescent="0.2">
      <c r="A1" s="3"/>
      <c r="B1" s="2" t="s">
        <v>111</v>
      </c>
      <c r="C1" s="1" t="s">
        <v>112</v>
      </c>
      <c r="D1" s="1" t="s">
        <v>113</v>
      </c>
      <c r="E1" s="1" t="s">
        <v>114</v>
      </c>
      <c r="F1" s="1" t="s">
        <v>2079</v>
      </c>
    </row>
    <row r="2" spans="1:6" x14ac:dyDescent="0.2">
      <c r="A2" s="4" t="s">
        <v>115</v>
      </c>
      <c r="B2" s="62">
        <v>399</v>
      </c>
      <c r="C2" s="39">
        <v>404</v>
      </c>
      <c r="D2" s="39">
        <v>409</v>
      </c>
      <c r="E2" s="39">
        <v>416</v>
      </c>
      <c r="F2" s="39">
        <v>424</v>
      </c>
    </row>
    <row r="3" spans="1:6" x14ac:dyDescent="0.2">
      <c r="A3" s="4" t="s">
        <v>116</v>
      </c>
      <c r="B3" s="62">
        <v>360</v>
      </c>
      <c r="C3" s="39">
        <v>364</v>
      </c>
      <c r="D3" s="39">
        <v>368</v>
      </c>
      <c r="E3" s="39">
        <v>374</v>
      </c>
      <c r="F3" s="39">
        <v>382</v>
      </c>
    </row>
    <row r="4" spans="1:6" x14ac:dyDescent="0.2">
      <c r="A4" s="4" t="s">
        <v>117</v>
      </c>
      <c r="B4" s="62">
        <v>320</v>
      </c>
      <c r="C4" s="39">
        <v>324</v>
      </c>
      <c r="D4" s="39">
        <v>327</v>
      </c>
      <c r="E4" s="39">
        <v>332</v>
      </c>
      <c r="F4" s="39">
        <v>339</v>
      </c>
    </row>
    <row r="5" spans="1:6" x14ac:dyDescent="0.2">
      <c r="A5" s="4" t="s">
        <v>118</v>
      </c>
      <c r="B5" s="62">
        <v>302</v>
      </c>
      <c r="C5" s="39">
        <v>306</v>
      </c>
      <c r="D5" s="39">
        <v>311</v>
      </c>
      <c r="E5" s="39">
        <v>316</v>
      </c>
      <c r="F5" s="39">
        <v>322</v>
      </c>
    </row>
    <row r="6" spans="1:6" x14ac:dyDescent="0.2">
      <c r="A6" s="4" t="s">
        <v>119</v>
      </c>
      <c r="B6" s="62">
        <v>267</v>
      </c>
      <c r="C6" s="39">
        <v>270</v>
      </c>
      <c r="D6" s="39">
        <v>291</v>
      </c>
      <c r="E6" s="39">
        <v>296</v>
      </c>
      <c r="F6" s="39">
        <v>302</v>
      </c>
    </row>
    <row r="7" spans="1:6" x14ac:dyDescent="0.2">
      <c r="A7" s="4" t="s">
        <v>120</v>
      </c>
      <c r="B7" s="62">
        <v>234</v>
      </c>
      <c r="C7" s="39">
        <v>237</v>
      </c>
      <c r="D7" s="39">
        <v>237</v>
      </c>
      <c r="E7" s="39">
        <v>240</v>
      </c>
      <c r="F7" s="39">
        <v>245</v>
      </c>
    </row>
    <row r="10" spans="1:6" ht="13.5" thickBot="1" x14ac:dyDescent="0.25">
      <c r="A10" s="43" t="s">
        <v>121</v>
      </c>
      <c r="B10" s="40" t="s">
        <v>111</v>
      </c>
      <c r="C10" s="42" t="s">
        <v>112</v>
      </c>
      <c r="D10" s="41" t="s">
        <v>113</v>
      </c>
      <c r="E10" s="42" t="s">
        <v>114</v>
      </c>
      <c r="F10" s="42" t="s">
        <v>2079</v>
      </c>
    </row>
    <row r="11" spans="1:6" ht="13.5" thickTop="1" x14ac:dyDescent="0.2">
      <c r="A11" s="6" t="s">
        <v>115</v>
      </c>
      <c r="B11" s="63">
        <f t="shared" ref="B11:C13" si="0">B2/100*2.3</f>
        <v>9.1769999999999996</v>
      </c>
      <c r="C11" s="63">
        <f t="shared" si="0"/>
        <v>9.2919999999999998</v>
      </c>
      <c r="D11" s="63">
        <f t="shared" ref="D11:E11" si="1">D2/100*2.3</f>
        <v>9.4069999999999983</v>
      </c>
      <c r="E11" s="63">
        <f t="shared" si="1"/>
        <v>9.5679999999999996</v>
      </c>
      <c r="F11" s="63">
        <f t="shared" ref="F11" si="2">F2/100*2.3</f>
        <v>9.7519999999999989</v>
      </c>
    </row>
    <row r="12" spans="1:6" x14ac:dyDescent="0.2">
      <c r="A12" s="4" t="s">
        <v>116</v>
      </c>
      <c r="B12" s="62">
        <f t="shared" si="0"/>
        <v>8.2799999999999994</v>
      </c>
      <c r="C12" s="62">
        <f t="shared" si="0"/>
        <v>8.3719999999999999</v>
      </c>
      <c r="D12" s="62">
        <f t="shared" ref="D12:E12" si="3">D3/100*2.3</f>
        <v>8.4640000000000004</v>
      </c>
      <c r="E12" s="62">
        <f t="shared" si="3"/>
        <v>8.6020000000000003</v>
      </c>
      <c r="F12" s="62">
        <f t="shared" ref="F12" si="4">F3/100*2.3</f>
        <v>8.7859999999999996</v>
      </c>
    </row>
    <row r="13" spans="1:6" x14ac:dyDescent="0.2">
      <c r="A13" s="4" t="s">
        <v>117</v>
      </c>
      <c r="B13" s="62">
        <f t="shared" si="0"/>
        <v>7.3599999999999994</v>
      </c>
      <c r="C13" s="62">
        <f t="shared" si="0"/>
        <v>7.452</v>
      </c>
      <c r="D13" s="62">
        <f t="shared" ref="D13:E13" si="5">D4/100*2.3</f>
        <v>7.520999999999999</v>
      </c>
      <c r="E13" s="62">
        <f t="shared" si="5"/>
        <v>7.6359999999999992</v>
      </c>
      <c r="F13" s="62">
        <f t="shared" ref="F13" si="6">F4/100*2.3</f>
        <v>7.7969999999999997</v>
      </c>
    </row>
    <row r="14" spans="1:6" x14ac:dyDescent="0.2">
      <c r="A14" s="4" t="s">
        <v>118</v>
      </c>
      <c r="B14" s="62">
        <f>B5/100*1.4</f>
        <v>4.2279999999999998</v>
      </c>
      <c r="C14" s="62">
        <f>C5/100*1.4</f>
        <v>4.2839999999999998</v>
      </c>
      <c r="D14" s="62">
        <f>D5/100*1.4</f>
        <v>4.3539999999999992</v>
      </c>
      <c r="E14" s="62">
        <f>E5/100*1.4</f>
        <v>4.4239999999999995</v>
      </c>
      <c r="F14" s="62">
        <f>F5/100*1.4</f>
        <v>4.508</v>
      </c>
    </row>
    <row r="15" spans="1:6" x14ac:dyDescent="0.2">
      <c r="A15" s="4" t="s">
        <v>119</v>
      </c>
      <c r="B15" s="62">
        <f>B6/100*1.2</f>
        <v>3.2039999999999997</v>
      </c>
      <c r="C15" s="62">
        <f>C6/100*1.2</f>
        <v>3.24</v>
      </c>
      <c r="D15" s="62">
        <f>D6/100*1.2</f>
        <v>3.492</v>
      </c>
      <c r="E15" s="62">
        <f>E6/100*1.2</f>
        <v>3.552</v>
      </c>
      <c r="F15" s="62">
        <f>F6/100*1.2</f>
        <v>3.6239999999999997</v>
      </c>
    </row>
    <row r="16" spans="1:6" x14ac:dyDescent="0.2">
      <c r="A16" s="4" t="s">
        <v>120</v>
      </c>
      <c r="B16" s="62">
        <f>B7/100*0.8</f>
        <v>1.8719999999999999</v>
      </c>
      <c r="C16" s="62">
        <v>1.89</v>
      </c>
      <c r="D16" s="62">
        <v>1.89</v>
      </c>
      <c r="E16" s="62">
        <f>E7/100*0.8</f>
        <v>1.92</v>
      </c>
      <c r="F16" s="62">
        <f>F7/100*0.8</f>
        <v>1.9600000000000002</v>
      </c>
    </row>
    <row r="18" spans="1:6" ht="26.25" thickBot="1" x14ac:dyDescent="0.25">
      <c r="A18" s="58" t="s">
        <v>122</v>
      </c>
      <c r="B18" s="40" t="s">
        <v>111</v>
      </c>
      <c r="C18" s="42" t="s">
        <v>112</v>
      </c>
      <c r="D18" s="41" t="s">
        <v>113</v>
      </c>
      <c r="E18" s="42" t="s">
        <v>114</v>
      </c>
      <c r="F18" s="42" t="s">
        <v>2080</v>
      </c>
    </row>
    <row r="19" spans="1:6" ht="26.25" thickTop="1" x14ac:dyDescent="0.2">
      <c r="A19" s="56" t="s">
        <v>123</v>
      </c>
      <c r="B19" s="59">
        <f>ROUND(B2*((137.66*100/394.84)/100),2)</f>
        <v>139.11000000000001</v>
      </c>
      <c r="C19" s="59">
        <f>ROUND(C2*((137.66*100/394.84)/100),2)</f>
        <v>140.85</v>
      </c>
      <c r="D19" s="59">
        <f>ROUND(D2*((137.66*100/394.84)/100),2)</f>
        <v>142.6</v>
      </c>
      <c r="E19" s="59">
        <f>ROUND(E2*((137.66*100/394.84)/100),2)</f>
        <v>145.04</v>
      </c>
      <c r="F19" s="191">
        <f>ROUND(F2*((137.66*100/394.84)/100),2)</f>
        <v>147.83000000000001</v>
      </c>
    </row>
    <row r="20" spans="1:6" ht="25.5" x14ac:dyDescent="0.2">
      <c r="A20" s="38" t="s">
        <v>124</v>
      </c>
      <c r="B20" s="39">
        <f>ROUND(B2*((34.6*100/394.84)/100),2)</f>
        <v>34.96</v>
      </c>
      <c r="C20" s="39">
        <f>ROUND(C2*((34.6*100/394.84)/100),2)</f>
        <v>35.4</v>
      </c>
      <c r="D20" s="39">
        <f>ROUND(D2*((34.6*100/394.84)/100),2)</f>
        <v>35.840000000000003</v>
      </c>
      <c r="E20" s="39">
        <f>ROUND(E2*((34.6*100/394.84)/100),2)</f>
        <v>36.450000000000003</v>
      </c>
      <c r="F20" s="39">
        <f>ROUND(F2*((34.6*100/394.84)/100),2)</f>
        <v>37.159999999999997</v>
      </c>
    </row>
    <row r="21" spans="1:6" ht="25.5" x14ac:dyDescent="0.2">
      <c r="A21" s="38" t="s">
        <v>125</v>
      </c>
      <c r="B21" s="39">
        <f>ROUND(B2*0.0043,2)</f>
        <v>1.72</v>
      </c>
      <c r="C21" s="39">
        <f>ROUND(C2*0.0043,2)</f>
        <v>1.74</v>
      </c>
      <c r="D21" s="39">
        <f>ROUND(D2*0.0043,2)</f>
        <v>1.76</v>
      </c>
      <c r="E21" s="39">
        <f>ROUND(E2*0.0043,2)</f>
        <v>1.79</v>
      </c>
      <c r="F21" s="39">
        <f>ROUND(F2*0.0043,2)</f>
        <v>1.82</v>
      </c>
    </row>
    <row r="22" spans="1:6" ht="51" x14ac:dyDescent="0.2">
      <c r="A22" s="38" t="s">
        <v>126</v>
      </c>
      <c r="B22" s="39">
        <f>ROUND(B2*0.0842,2)</f>
        <v>33.6</v>
      </c>
      <c r="C22" s="39">
        <f>ROUND(C2*0.0842,2)</f>
        <v>34.020000000000003</v>
      </c>
      <c r="D22" s="39">
        <f>ROUND(D2*0.0842,2)</f>
        <v>34.44</v>
      </c>
      <c r="E22" s="39">
        <f>ROUND(E2*0.0842,2)</f>
        <v>35.03</v>
      </c>
      <c r="F22" s="39">
        <f>ROUND(F2*0.0842,2)</f>
        <v>35.700000000000003</v>
      </c>
    </row>
    <row r="23" spans="1:6" ht="38.25" x14ac:dyDescent="0.2">
      <c r="A23" s="38" t="s">
        <v>127</v>
      </c>
      <c r="B23" s="39">
        <f>ROUND(B2*0.0616,2)</f>
        <v>24.58</v>
      </c>
      <c r="C23" s="39">
        <f>ROUND(C2*0.0616,2)</f>
        <v>24.89</v>
      </c>
      <c r="D23" s="39">
        <f>ROUND(D2*0.0616,2)</f>
        <v>25.19</v>
      </c>
      <c r="E23" s="39">
        <f>ROUND(E2*0.0616,2)</f>
        <v>25.63</v>
      </c>
      <c r="F23" s="39">
        <f>ROUND(F2*0.0616,2)</f>
        <v>26.12</v>
      </c>
    </row>
    <row r="24" spans="1:6" x14ac:dyDescent="0.2">
      <c r="A24" s="38" t="s">
        <v>128</v>
      </c>
      <c r="B24" s="39">
        <f>ROUND(B2*((15*100/394.84)/100),2)</f>
        <v>15.16</v>
      </c>
      <c r="C24" s="39">
        <f>ROUND(C2*((15*100/394.84)/100),2)</f>
        <v>15.35</v>
      </c>
      <c r="D24" s="39">
        <f>ROUND(D2*((15*100/394.84)/100),2)</f>
        <v>15.54</v>
      </c>
      <c r="E24" s="39">
        <f>ROUND(E2*((15*100/394.84)/100),2)</f>
        <v>15.8</v>
      </c>
      <c r="F24" s="39">
        <f>ROUND(F2*((15*100/394.84)/100),2)</f>
        <v>16.11</v>
      </c>
    </row>
    <row r="25" spans="1:6" x14ac:dyDescent="0.2">
      <c r="A25" s="38" t="s">
        <v>129</v>
      </c>
      <c r="B25" s="39">
        <f>ROUND(B2*((32.9*100/394.84)/100),2)</f>
        <v>33.25</v>
      </c>
      <c r="C25" s="39">
        <f>ROUND(C2*((32.9*100/394.84)/100),2)</f>
        <v>33.659999999999997</v>
      </c>
      <c r="D25" s="39">
        <f>ROUND(D2*((32.9*100/394.84)/100),2)</f>
        <v>34.08</v>
      </c>
      <c r="E25" s="39">
        <f>ROUND(E2*((32.9*100/394.84)/100),2)</f>
        <v>34.659999999999997</v>
      </c>
      <c r="F25" s="39">
        <f>ROUND(F2*((32.9*100/394.84)/100),2)</f>
        <v>35.33</v>
      </c>
    </row>
    <row r="26" spans="1:6" ht="38.25" x14ac:dyDescent="0.2">
      <c r="A26" s="38" t="s">
        <v>130</v>
      </c>
      <c r="B26" s="39">
        <f>ROUND(B2*((35.31*100/394.84)/100),2)</f>
        <v>35.68</v>
      </c>
      <c r="C26" s="39">
        <f>ROUND(C2*((35.31*100/394.84)/100),2)</f>
        <v>36.130000000000003</v>
      </c>
      <c r="D26" s="39">
        <f>ROUND(D2*((35.31*100/394.84)/100),2)</f>
        <v>36.58</v>
      </c>
      <c r="E26" s="39">
        <f>ROUND(E2*((35.31*100/394.84)/100),2)</f>
        <v>37.200000000000003</v>
      </c>
      <c r="F26" s="39">
        <f>ROUND(F2*((35.31*100/394.84)/100),2)</f>
        <v>37.92</v>
      </c>
    </row>
    <row r="27" spans="1:6" ht="25.5" x14ac:dyDescent="0.2">
      <c r="A27" s="38" t="s">
        <v>131</v>
      </c>
      <c r="B27" s="39">
        <f>ROUND(B2*((37.88*100/394.84)/100),2)</f>
        <v>38.28</v>
      </c>
      <c r="C27" s="39">
        <f>ROUND(C2*((37.88*100/394.84)/100),2)</f>
        <v>38.76</v>
      </c>
      <c r="D27" s="39">
        <f>ROUND(D2*((37.88*100/394.84)/100),2)</f>
        <v>39.24</v>
      </c>
      <c r="E27" s="39">
        <f>ROUND(E2*((37.88*100/394.84)/100),2)</f>
        <v>39.909999999999997</v>
      </c>
      <c r="F27" s="39">
        <f>ROUND(F2*((37.88*100/394.84)/100),2)</f>
        <v>40.68</v>
      </c>
    </row>
    <row r="28" spans="1:6" x14ac:dyDescent="0.2">
      <c r="A28" s="38" t="s">
        <v>132</v>
      </c>
      <c r="B28" s="39">
        <f>ROUND(B2*((1.01*100/394.84)/100),2)</f>
        <v>1.02</v>
      </c>
      <c r="C28" s="39">
        <f>ROUND(C2*((1.01*100/394.84)/100),2)</f>
        <v>1.03</v>
      </c>
      <c r="D28" s="39">
        <f>ROUND(D2*((1.01*100/394.84)/100),2)</f>
        <v>1.05</v>
      </c>
      <c r="E28" s="39">
        <f>ROUND(E2*((1.01*100/394.84)/100),2)</f>
        <v>1.06</v>
      </c>
      <c r="F28" s="39">
        <f>ROUND(F2*((1.01*100/394.84)/100),2)</f>
        <v>1.08</v>
      </c>
    </row>
    <row r="29" spans="1:6" ht="25.5" x14ac:dyDescent="0.2">
      <c r="A29" s="38" t="s">
        <v>133</v>
      </c>
      <c r="B29" s="39">
        <f>ROUND(B2*((9.82*100/394.84)/100),2)</f>
        <v>9.92</v>
      </c>
      <c r="C29" s="39">
        <f>ROUND(C2*((9.82*100/394.84)/100),2)</f>
        <v>10.050000000000001</v>
      </c>
      <c r="D29" s="39">
        <f>ROUND(D2*((9.82*100/394.84)/100),2)</f>
        <v>10.17</v>
      </c>
      <c r="E29" s="39">
        <f>ROUND(E2*((9.82*100/394.84)/100),2)</f>
        <v>10.35</v>
      </c>
      <c r="F29" s="39">
        <f>ROUND(F2*((9.82*100/394.84)/100),2)</f>
        <v>10.55</v>
      </c>
    </row>
    <row r="30" spans="1:6" ht="51.75" thickBot="1" x14ac:dyDescent="0.25">
      <c r="A30" s="58" t="s">
        <v>134</v>
      </c>
      <c r="B30" s="60">
        <f>ROUND(B2*((31.31*100/394.84)/100),2)</f>
        <v>31.64</v>
      </c>
      <c r="C30" s="60">
        <f>ROUND(C2*((31.31*100/394.84)/100),2)</f>
        <v>32.04</v>
      </c>
      <c r="D30" s="60">
        <f>ROUND(D2*((31.31*100/394.84)/100),2)</f>
        <v>32.43</v>
      </c>
      <c r="E30" s="60">
        <f>ROUND(E2*((31.31*100/394.84)/100),2)</f>
        <v>32.99</v>
      </c>
      <c r="F30" s="60">
        <f>ROUND(F2*((31.31*100/394.84)/100),2)</f>
        <v>33.619999999999997</v>
      </c>
    </row>
    <row r="31" spans="1:6" ht="13.5" thickTop="1" x14ac:dyDescent="0.2">
      <c r="A31" s="57" t="s">
        <v>135</v>
      </c>
      <c r="B31" s="61">
        <f>ROUND(SUM(B19:B30),0)</f>
        <v>399</v>
      </c>
      <c r="C31" s="61">
        <f>ROUND(SUM(C19:C30),0)</f>
        <v>404</v>
      </c>
      <c r="D31" s="61">
        <f>ROUND(SUM(D19:D30),0)</f>
        <v>409</v>
      </c>
      <c r="E31" s="61">
        <f>ROUND(SUM(E19:E30),0)</f>
        <v>416</v>
      </c>
      <c r="F31" s="61">
        <f>ROUND(SUM(F19:F30),0)</f>
        <v>424</v>
      </c>
    </row>
    <row r="33" spans="1:6" ht="26.25" thickBot="1" x14ac:dyDescent="0.25">
      <c r="A33" s="58" t="s">
        <v>136</v>
      </c>
      <c r="B33" s="40" t="s">
        <v>111</v>
      </c>
      <c r="C33" s="42" t="s">
        <v>112</v>
      </c>
      <c r="D33" s="41" t="s">
        <v>113</v>
      </c>
      <c r="E33" s="42" t="s">
        <v>114</v>
      </c>
      <c r="F33" s="42" t="s">
        <v>2079</v>
      </c>
    </row>
    <row r="34" spans="1:6" ht="26.25" thickTop="1" x14ac:dyDescent="0.2">
      <c r="A34" s="56" t="s">
        <v>123</v>
      </c>
      <c r="B34" s="59">
        <f>ROUND(B3*((137.66*100/394.84)/100),2)</f>
        <v>125.51</v>
      </c>
      <c r="C34" s="59">
        <f>ROUND(C3*((137.66*100/394.84)/100),2)</f>
        <v>126.91</v>
      </c>
      <c r="D34" s="59">
        <f>ROUND(D3*((137.66*100/394.84)/100),2)</f>
        <v>128.30000000000001</v>
      </c>
      <c r="E34" s="59">
        <f>ROUND(E3*((137.66*100/394.84)/100),2)</f>
        <v>130.38999999999999</v>
      </c>
      <c r="F34" s="59">
        <f>ROUND(F3*((137.66*100/394.84)/100),2)</f>
        <v>133.18</v>
      </c>
    </row>
    <row r="35" spans="1:6" ht="25.5" x14ac:dyDescent="0.2">
      <c r="A35" s="38" t="s">
        <v>124</v>
      </c>
      <c r="B35" s="39">
        <f>ROUND(B3*((34.6*100/394.84)/100),2)</f>
        <v>31.55</v>
      </c>
      <c r="C35" s="39">
        <f>ROUND(C3*((34.6*100/394.84)/100),2)</f>
        <v>31.9</v>
      </c>
      <c r="D35" s="39">
        <f>ROUND(D3*((34.6*100/394.84)/100),2)</f>
        <v>32.25</v>
      </c>
      <c r="E35" s="39">
        <f>ROUND(E3*((34.6*100/394.84)/100),2)</f>
        <v>32.770000000000003</v>
      </c>
      <c r="F35" s="39">
        <f>ROUND(F3*((34.6*100/394.84)/100),2)</f>
        <v>33.47</v>
      </c>
    </row>
    <row r="36" spans="1:6" ht="25.5" x14ac:dyDescent="0.2">
      <c r="A36" s="38" t="s">
        <v>125</v>
      </c>
      <c r="B36" s="39">
        <f>ROUND(B3*0.0043,2)</f>
        <v>1.55</v>
      </c>
      <c r="C36" s="39">
        <f>ROUND(C3*0.0043,2)</f>
        <v>1.57</v>
      </c>
      <c r="D36" s="39">
        <f>ROUND(D3*0.0043,2)</f>
        <v>1.58</v>
      </c>
      <c r="E36" s="39">
        <f>ROUND(E3*0.0043,2)</f>
        <v>1.61</v>
      </c>
      <c r="F36" s="39">
        <f>ROUND(F3*0.0043,2)</f>
        <v>1.64</v>
      </c>
    </row>
    <row r="37" spans="1:6" ht="51" x14ac:dyDescent="0.2">
      <c r="A37" s="38" t="s">
        <v>126</v>
      </c>
      <c r="B37" s="39">
        <f>ROUND(B3*0.0842,2)</f>
        <v>30.31</v>
      </c>
      <c r="C37" s="39">
        <f>ROUND(C3*0.0842,2)</f>
        <v>30.65</v>
      </c>
      <c r="D37" s="39">
        <f>ROUND(D3*0.0842,2)</f>
        <v>30.99</v>
      </c>
      <c r="E37" s="39">
        <f>ROUND(E3*0.0842,2)</f>
        <v>31.49</v>
      </c>
      <c r="F37" s="39">
        <f>ROUND(F3*0.0842,2)</f>
        <v>32.159999999999997</v>
      </c>
    </row>
    <row r="38" spans="1:6" ht="38.25" x14ac:dyDescent="0.2">
      <c r="A38" s="38" t="s">
        <v>127</v>
      </c>
      <c r="B38" s="39">
        <f>ROUND(B3*0.0616,2)</f>
        <v>22.18</v>
      </c>
      <c r="C38" s="39">
        <f>ROUND(C3*0.0616,2)</f>
        <v>22.42</v>
      </c>
      <c r="D38" s="39">
        <f>ROUND(D3*0.0616,2)</f>
        <v>22.67</v>
      </c>
      <c r="E38" s="39">
        <f>ROUND(E3*0.0616,2)</f>
        <v>23.04</v>
      </c>
      <c r="F38" s="39">
        <f>ROUND(F3*0.0616,2)</f>
        <v>23.53</v>
      </c>
    </row>
    <row r="39" spans="1:6" x14ac:dyDescent="0.2">
      <c r="A39" s="38" t="s">
        <v>128</v>
      </c>
      <c r="B39" s="39">
        <f>ROUND(B3*((15*100/394.84)/100),2)</f>
        <v>13.68</v>
      </c>
      <c r="C39" s="39">
        <f>ROUND(C3*((15*100/394.84)/100),2)</f>
        <v>13.83</v>
      </c>
      <c r="D39" s="39">
        <f>ROUND(D3*((15*100/394.84)/100),2)</f>
        <v>13.98</v>
      </c>
      <c r="E39" s="39">
        <f>ROUND(E3*((15*100/394.84)/100),2)</f>
        <v>14.21</v>
      </c>
      <c r="F39" s="39">
        <f>ROUND(F3*((15*100/394.84)/100),2)</f>
        <v>14.51</v>
      </c>
    </row>
    <row r="40" spans="1:6" x14ac:dyDescent="0.2">
      <c r="A40" s="38" t="s">
        <v>129</v>
      </c>
      <c r="B40" s="39">
        <f>ROUND(B3*((32.9*100/394.84)/100),2)</f>
        <v>30</v>
      </c>
      <c r="C40" s="39">
        <f>ROUND(C3*((32.9*100/394.84)/100),2)</f>
        <v>30.33</v>
      </c>
      <c r="D40" s="39">
        <f>ROUND(D3*((32.9*100/394.84)/100),2)</f>
        <v>30.66</v>
      </c>
      <c r="E40" s="39">
        <f>ROUND(E3*((32.9*100/394.84)/100),2)</f>
        <v>31.16</v>
      </c>
      <c r="F40" s="39">
        <f>ROUND(F3*((32.9*100/394.84)/100),2)</f>
        <v>31.83</v>
      </c>
    </row>
    <row r="41" spans="1:6" ht="38.25" x14ac:dyDescent="0.2">
      <c r="A41" s="38" t="s">
        <v>130</v>
      </c>
      <c r="B41" s="39">
        <f>ROUND(B3*((35.31*100/394.84)/100),2)</f>
        <v>32.19</v>
      </c>
      <c r="C41" s="39">
        <f>ROUND(C3*((35.31*100/394.84)/100),2)</f>
        <v>32.549999999999997</v>
      </c>
      <c r="D41" s="39">
        <f>ROUND(D3*((35.31*100/394.84)/100),2)</f>
        <v>32.909999999999997</v>
      </c>
      <c r="E41" s="39">
        <f>ROUND(E3*((35.31*100/394.84)/100),2)</f>
        <v>33.450000000000003</v>
      </c>
      <c r="F41" s="39">
        <f>ROUND(F3*((35.31*100/394.84)/100),2)</f>
        <v>34.159999999999997</v>
      </c>
    </row>
    <row r="42" spans="1:6" ht="25.5" x14ac:dyDescent="0.2">
      <c r="A42" s="38" t="s">
        <v>131</v>
      </c>
      <c r="B42" s="39">
        <f>ROUND(B3*((37.88*100/394.84)/100),2)</f>
        <v>34.54</v>
      </c>
      <c r="C42" s="39">
        <f>ROUND(C3*((37.88*100/394.84)/100),2)</f>
        <v>34.92</v>
      </c>
      <c r="D42" s="39">
        <f>ROUND(D3*((37.88*100/394.84)/100),2)</f>
        <v>35.31</v>
      </c>
      <c r="E42" s="39">
        <f>ROUND(E3*((37.88*100/394.84)/100),2)</f>
        <v>35.880000000000003</v>
      </c>
      <c r="F42" s="39">
        <f>ROUND(F3*((37.88*100/394.84)/100),2)</f>
        <v>36.65</v>
      </c>
    </row>
    <row r="43" spans="1:6" x14ac:dyDescent="0.2">
      <c r="A43" s="38" t="s">
        <v>132</v>
      </c>
      <c r="B43" s="39">
        <f>ROUND(B3*((1.01*100/394.84)/100),2)</f>
        <v>0.92</v>
      </c>
      <c r="C43" s="39">
        <f>ROUND(C3*((1.01*100/394.84)/100),2)</f>
        <v>0.93</v>
      </c>
      <c r="D43" s="39">
        <f>ROUND(D3*((1.01*100/394.84)/100),2)</f>
        <v>0.94</v>
      </c>
      <c r="E43" s="39">
        <f>ROUND(E3*((1.01*100/394.84)/100),2)</f>
        <v>0.96</v>
      </c>
      <c r="F43" s="39">
        <f>ROUND(F3*((1.01*100/394.84)/100),2)</f>
        <v>0.98</v>
      </c>
    </row>
    <row r="44" spans="1:6" ht="25.5" x14ac:dyDescent="0.2">
      <c r="A44" s="38" t="s">
        <v>133</v>
      </c>
      <c r="B44" s="39">
        <f>ROUND(B3*((9.82*100/394.84)/100),2)</f>
        <v>8.9499999999999993</v>
      </c>
      <c r="C44" s="39">
        <f>ROUND(C3*((9.82*100/394.84)/100),2)</f>
        <v>9.0500000000000007</v>
      </c>
      <c r="D44" s="39">
        <f>ROUND(D3*((9.82*100/394.84)/100),2)</f>
        <v>9.15</v>
      </c>
      <c r="E44" s="39">
        <f>ROUND(E3*((9.82*100/394.84)/100),2)</f>
        <v>9.3000000000000007</v>
      </c>
      <c r="F44" s="39">
        <f>ROUND(F3*((9.82*100/394.84)/100),2)</f>
        <v>9.5</v>
      </c>
    </row>
    <row r="45" spans="1:6" ht="51.75" thickBot="1" x14ac:dyDescent="0.25">
      <c r="A45" s="58" t="s">
        <v>134</v>
      </c>
      <c r="B45" s="60">
        <f>ROUND(B3*((31.31*100/394.84)/100),2)</f>
        <v>28.55</v>
      </c>
      <c r="C45" s="60">
        <f>ROUND(C3*((31.31*100/394.84)/100),2)</f>
        <v>28.86</v>
      </c>
      <c r="D45" s="60">
        <f>ROUND(D3*((31.31*100/394.84)/100),2)</f>
        <v>29.18</v>
      </c>
      <c r="E45" s="60">
        <f>ROUND(E3*((31.31*100/394.84)/100),2)</f>
        <v>29.66</v>
      </c>
      <c r="F45" s="60">
        <f>ROUND(F3*((31.31*100/394.84)/100),2)</f>
        <v>30.29</v>
      </c>
    </row>
    <row r="46" spans="1:6" ht="13.5" thickTop="1" x14ac:dyDescent="0.2">
      <c r="A46" s="57" t="s">
        <v>135</v>
      </c>
      <c r="B46" s="61">
        <f>ROUND(SUM(B34:B45),0)</f>
        <v>360</v>
      </c>
      <c r="C46" s="61">
        <f>ROUND(SUM(C34:C45),0)</f>
        <v>364</v>
      </c>
      <c r="D46" s="61">
        <f>ROUND(SUM(D34:D45),0)</f>
        <v>368</v>
      </c>
      <c r="E46" s="61">
        <f>ROUND(SUM(E34:E45),0)</f>
        <v>374</v>
      </c>
      <c r="F46" s="61">
        <f>ROUND(SUM(F34:F45),0)</f>
        <v>382</v>
      </c>
    </row>
    <row r="48" spans="1:6" ht="26.25" thickBot="1" x14ac:dyDescent="0.25">
      <c r="A48" s="58" t="s">
        <v>137</v>
      </c>
      <c r="B48" s="40" t="s">
        <v>111</v>
      </c>
      <c r="C48" s="42" t="s">
        <v>112</v>
      </c>
      <c r="D48" s="41" t="s">
        <v>113</v>
      </c>
      <c r="E48" s="42" t="s">
        <v>114</v>
      </c>
      <c r="F48" s="42" t="s">
        <v>2079</v>
      </c>
    </row>
    <row r="49" spans="1:6" ht="26.25" thickTop="1" x14ac:dyDescent="0.2">
      <c r="A49" s="56" t="s">
        <v>123</v>
      </c>
      <c r="B49" s="59">
        <f>ROUND(B4*((137.66*100/394.84)/100),2)</f>
        <v>111.57</v>
      </c>
      <c r="C49" s="59">
        <f>ROUND(C4*((137.66*100/394.84)/100),2)</f>
        <v>112.96</v>
      </c>
      <c r="D49" s="59">
        <f>ROUND(D4*((137.66*100/394.84)/100),2)</f>
        <v>114.01</v>
      </c>
      <c r="E49" s="59">
        <f>ROUND(E4*((137.66*100/394.84)/100),2)</f>
        <v>115.75</v>
      </c>
      <c r="F49" s="59">
        <f>ROUND(F4*((137.66*100/394.84)/100),2)</f>
        <v>118.19</v>
      </c>
    </row>
    <row r="50" spans="1:6" ht="25.5" x14ac:dyDescent="0.2">
      <c r="A50" s="38" t="s">
        <v>124</v>
      </c>
      <c r="B50" s="39">
        <f>ROUND(B4*((34.6*100/394.84)/100),2)</f>
        <v>28.04</v>
      </c>
      <c r="C50" s="39">
        <f>ROUND(C4*((34.6*100/394.84)/100),2)</f>
        <v>28.39</v>
      </c>
      <c r="D50" s="39">
        <f>ROUND(D4*((34.6*100/394.84)/100),2)</f>
        <v>28.66</v>
      </c>
      <c r="E50" s="39">
        <f>ROUND(E4*((34.6*100/394.84)/100),2)</f>
        <v>29.09</v>
      </c>
      <c r="F50" s="39">
        <f>ROUND(F4*((34.6*100/394.84)/100),2)</f>
        <v>29.71</v>
      </c>
    </row>
    <row r="51" spans="1:6" ht="25.5" x14ac:dyDescent="0.2">
      <c r="A51" s="38" t="s">
        <v>125</v>
      </c>
      <c r="B51" s="39">
        <f>ROUND(B4*0.0043,2)</f>
        <v>1.38</v>
      </c>
      <c r="C51" s="39">
        <f>ROUND(C4*0.0043,2)</f>
        <v>1.39</v>
      </c>
      <c r="D51" s="39">
        <f>ROUND(D4*0.0043,2)</f>
        <v>1.41</v>
      </c>
      <c r="E51" s="39">
        <f>ROUND(E4*0.0043,2)</f>
        <v>1.43</v>
      </c>
      <c r="F51" s="39">
        <f>ROUND(F4*0.0043,2)</f>
        <v>1.46</v>
      </c>
    </row>
    <row r="52" spans="1:6" ht="51" x14ac:dyDescent="0.2">
      <c r="A52" s="38" t="s">
        <v>126</v>
      </c>
      <c r="B52" s="39">
        <f>ROUND(B4*0.0842,2)</f>
        <v>26.94</v>
      </c>
      <c r="C52" s="39">
        <f>ROUND(C4*0.0842,2)</f>
        <v>27.28</v>
      </c>
      <c r="D52" s="39">
        <f>ROUND(D4*0.0842,2)</f>
        <v>27.53</v>
      </c>
      <c r="E52" s="39">
        <f>ROUND(E4*0.0842,2)</f>
        <v>27.95</v>
      </c>
      <c r="F52" s="39">
        <f>ROUND(F4*0.0842,2)</f>
        <v>28.54</v>
      </c>
    </row>
    <row r="53" spans="1:6" ht="38.25" x14ac:dyDescent="0.2">
      <c r="A53" s="38" t="s">
        <v>127</v>
      </c>
      <c r="B53" s="39">
        <f>ROUND(B4*0.0616,2)</f>
        <v>19.71</v>
      </c>
      <c r="C53" s="39">
        <f>ROUND(C4*0.0616,2)</f>
        <v>19.96</v>
      </c>
      <c r="D53" s="39">
        <f>ROUND(D4*0.0616,2)</f>
        <v>20.14</v>
      </c>
      <c r="E53" s="39">
        <f>ROUND(E4*0.0616,2)</f>
        <v>20.45</v>
      </c>
      <c r="F53" s="39">
        <f>ROUND(F4*0.0616,2)</f>
        <v>20.88</v>
      </c>
    </row>
    <row r="54" spans="1:6" x14ac:dyDescent="0.2">
      <c r="A54" s="38" t="s">
        <v>128</v>
      </c>
      <c r="B54" s="39">
        <f>ROUND(B4*((15*100/394.84)/100),2)</f>
        <v>12.16</v>
      </c>
      <c r="C54" s="39">
        <f>ROUND(C4*((15*100/394.84)/100),2)</f>
        <v>12.31</v>
      </c>
      <c r="D54" s="39">
        <f>ROUND(D4*((15*100/394.84)/100),2)</f>
        <v>12.42</v>
      </c>
      <c r="E54" s="39">
        <f>ROUND(E4*((15*100/394.84)/100),2)</f>
        <v>12.61</v>
      </c>
      <c r="F54" s="39">
        <f>ROUND(F4*((15*100/394.84)/100),2)</f>
        <v>12.88</v>
      </c>
    </row>
    <row r="55" spans="1:6" x14ac:dyDescent="0.2">
      <c r="A55" s="38" t="s">
        <v>129</v>
      </c>
      <c r="B55" s="39">
        <f>ROUND(B4*((32.9*100/394.84)/100),2)</f>
        <v>26.66</v>
      </c>
      <c r="C55" s="39">
        <f>ROUND(C4*((32.9*100/394.84)/100),2)</f>
        <v>27</v>
      </c>
      <c r="D55" s="39">
        <f>ROUND(D4*((32.9*100/394.84)/100),2)</f>
        <v>27.25</v>
      </c>
      <c r="E55" s="39">
        <f>ROUND(E4*((32.9*100/394.84)/100),2)</f>
        <v>27.66</v>
      </c>
      <c r="F55" s="39">
        <f>ROUND(F4*((32.9*100/394.84)/100),2)</f>
        <v>28.25</v>
      </c>
    </row>
    <row r="56" spans="1:6" ht="38.25" x14ac:dyDescent="0.2">
      <c r="A56" s="38" t="s">
        <v>130</v>
      </c>
      <c r="B56" s="39">
        <f>ROUND(B4*((35.31*100/394.84)/100),2)</f>
        <v>28.62</v>
      </c>
      <c r="C56" s="39">
        <f>ROUND(C4*((35.31*100/394.84)/100),2)</f>
        <v>28.97</v>
      </c>
      <c r="D56" s="39">
        <f>ROUND(D4*((35.31*100/394.84)/100),2)</f>
        <v>29.24</v>
      </c>
      <c r="E56" s="39">
        <f>ROUND(E4*((35.31*100/394.84)/100),2)</f>
        <v>29.69</v>
      </c>
      <c r="F56" s="39">
        <f>ROUND(F4*((35.31*100/394.84)/100),2)</f>
        <v>30.32</v>
      </c>
    </row>
    <row r="57" spans="1:6" ht="25.5" x14ac:dyDescent="0.2">
      <c r="A57" s="38" t="s">
        <v>131</v>
      </c>
      <c r="B57" s="39">
        <f>ROUND(B4*((37.88*100/394.84)/100),2)</f>
        <v>30.7</v>
      </c>
      <c r="C57" s="39">
        <f>ROUND(C4*((37.88*100/394.84)/100),2)</f>
        <v>31.08</v>
      </c>
      <c r="D57" s="39">
        <f>ROUND(D4*((37.88*100/394.84)/100),2)</f>
        <v>31.37</v>
      </c>
      <c r="E57" s="39">
        <f>ROUND(E4*((37.88*100/394.84)/100),2)</f>
        <v>31.85</v>
      </c>
      <c r="F57" s="39">
        <f>ROUND(F4*((37.88*100/394.84)/100),2)</f>
        <v>32.520000000000003</v>
      </c>
    </row>
    <row r="58" spans="1:6" x14ac:dyDescent="0.2">
      <c r="A58" s="38" t="s">
        <v>132</v>
      </c>
      <c r="B58" s="39">
        <f>ROUND(B4*((1.01*100/394.84)/100),2)</f>
        <v>0.82</v>
      </c>
      <c r="C58" s="39">
        <f>ROUND(C4*((1.01*100/394.84)/100),2)</f>
        <v>0.83</v>
      </c>
      <c r="D58" s="39">
        <f>ROUND(D4*((1.01*100/394.84)/100),2)</f>
        <v>0.84</v>
      </c>
      <c r="E58" s="39">
        <f>ROUND(E4*((1.01*100/394.84)/100),2)</f>
        <v>0.85</v>
      </c>
      <c r="F58" s="39">
        <f>ROUND(F4*((1.01*100/394.84)/100),2)</f>
        <v>0.87</v>
      </c>
    </row>
    <row r="59" spans="1:6" ht="25.5" x14ac:dyDescent="0.2">
      <c r="A59" s="38" t="s">
        <v>133</v>
      </c>
      <c r="B59" s="39">
        <f>ROUND(B4*((9.82*100/394.84)/100),2)</f>
        <v>7.96</v>
      </c>
      <c r="C59" s="39">
        <f>ROUND(C4*((9.82*100/394.84)/100),2)</f>
        <v>8.06</v>
      </c>
      <c r="D59" s="39">
        <f>ROUND(D4*((9.82*100/394.84)/100),2)</f>
        <v>8.1300000000000008</v>
      </c>
      <c r="E59" s="39">
        <f>ROUND(E4*((9.82*100/394.84)/100),2)</f>
        <v>8.26</v>
      </c>
      <c r="F59" s="39">
        <f>ROUND(F4*((9.82*100/394.84)/100),2)</f>
        <v>8.43</v>
      </c>
    </row>
    <row r="60" spans="1:6" ht="51.75" thickBot="1" x14ac:dyDescent="0.25">
      <c r="A60" s="58" t="s">
        <v>134</v>
      </c>
      <c r="B60" s="60">
        <f>ROUND(B4*((31.31*100/394.84)/100),2)</f>
        <v>25.38</v>
      </c>
      <c r="C60" s="60">
        <f>ROUND(C4*((31.31*100/394.84)/100),2)</f>
        <v>25.69</v>
      </c>
      <c r="D60" s="60">
        <f>ROUND(D4*((31.31*100/394.84)/100),2)</f>
        <v>25.93</v>
      </c>
      <c r="E60" s="60">
        <f>ROUND(E4*((31.31*100/394.84)/100),2)</f>
        <v>26.33</v>
      </c>
      <c r="F60" s="60">
        <f>ROUND(F4*((31.31*100/394.84)/100),2)</f>
        <v>26.88</v>
      </c>
    </row>
    <row r="61" spans="1:6" ht="13.5" thickTop="1" x14ac:dyDescent="0.2">
      <c r="A61" s="57" t="s">
        <v>135</v>
      </c>
      <c r="B61" s="61">
        <f>ROUND(SUM(B49:B60),0)</f>
        <v>320</v>
      </c>
      <c r="C61" s="61">
        <f>ROUND(SUM(C49:C60),0)</f>
        <v>324</v>
      </c>
      <c r="D61" s="61">
        <f>ROUND(SUM(D49:D60),0)</f>
        <v>327</v>
      </c>
      <c r="E61" s="61">
        <f>ROUND(SUM(E49:E60),0)</f>
        <v>332</v>
      </c>
      <c r="F61" s="61">
        <f>ROUND(SUM(F49:F60),0)</f>
        <v>339</v>
      </c>
    </row>
    <row r="63" spans="1:6" ht="26.25" thickBot="1" x14ac:dyDescent="0.25">
      <c r="A63" s="58" t="s">
        <v>138</v>
      </c>
      <c r="B63" s="40" t="s">
        <v>111</v>
      </c>
      <c r="C63" s="42" t="s">
        <v>112</v>
      </c>
      <c r="D63" s="41" t="s">
        <v>113</v>
      </c>
      <c r="E63" s="42" t="s">
        <v>114</v>
      </c>
      <c r="F63" s="42" t="s">
        <v>2079</v>
      </c>
    </row>
    <row r="64" spans="1:6" ht="26.25" thickTop="1" x14ac:dyDescent="0.2">
      <c r="A64" s="56" t="s">
        <v>123</v>
      </c>
      <c r="B64" s="59">
        <f>ROUND(B5*((137.66*100/394.84)/100),2)</f>
        <v>105.29</v>
      </c>
      <c r="C64" s="59">
        <f>ROUND(C5*((137.66*100/394.84)/100),2)</f>
        <v>106.69</v>
      </c>
      <c r="D64" s="59">
        <f>ROUND(D5*((137.66*100/394.84)/100),2)</f>
        <v>108.43</v>
      </c>
      <c r="E64" s="59">
        <f>ROUND(E5*((137.66*100/394.84)/100),2)</f>
        <v>110.17</v>
      </c>
      <c r="F64" s="59">
        <f>ROUND(F5*((137.66*100/394.84)/100),2)</f>
        <v>112.26</v>
      </c>
    </row>
    <row r="65" spans="1:6" ht="25.5" x14ac:dyDescent="0.2">
      <c r="A65" s="38" t="s">
        <v>124</v>
      </c>
      <c r="B65" s="39">
        <f>ROUND(B5*((34.6*100/394.84)/100),2)</f>
        <v>26.46</v>
      </c>
      <c r="C65" s="39">
        <f>ROUND(C5*((34.6*100/394.84)/100),2)</f>
        <v>26.81</v>
      </c>
      <c r="D65" s="39">
        <f>ROUND(D5*((34.6*100/394.84)/100),2)</f>
        <v>27.25</v>
      </c>
      <c r="E65" s="39">
        <f>ROUND(E5*((34.6*100/394.84)/100),2)</f>
        <v>27.69</v>
      </c>
      <c r="F65" s="39">
        <f>ROUND(F5*((34.6*100/394.84)/100),2)</f>
        <v>28.22</v>
      </c>
    </row>
    <row r="66" spans="1:6" ht="25.5" x14ac:dyDescent="0.2">
      <c r="A66" s="38" t="s">
        <v>125</v>
      </c>
      <c r="B66" s="39">
        <f>ROUND(B5*0.0043,2)</f>
        <v>1.3</v>
      </c>
      <c r="C66" s="39">
        <f>ROUND(C5*0.0043,2)</f>
        <v>1.32</v>
      </c>
      <c r="D66" s="39">
        <f>ROUND(D5*0.0043,2)</f>
        <v>1.34</v>
      </c>
      <c r="E66" s="39">
        <f>ROUND(E5*0.0043,2)</f>
        <v>1.36</v>
      </c>
      <c r="F66" s="39">
        <f>ROUND(F5*0.0043,2)</f>
        <v>1.38</v>
      </c>
    </row>
    <row r="67" spans="1:6" ht="51" x14ac:dyDescent="0.2">
      <c r="A67" s="38" t="s">
        <v>126</v>
      </c>
      <c r="B67" s="39">
        <f>ROUND(B5*0.0842,2)</f>
        <v>25.43</v>
      </c>
      <c r="C67" s="39">
        <f>ROUND(C5*0.0842,2)</f>
        <v>25.77</v>
      </c>
      <c r="D67" s="39">
        <f>ROUND(D5*0.0842,2)</f>
        <v>26.19</v>
      </c>
      <c r="E67" s="39">
        <f>ROUND(E5*0.0842,2)</f>
        <v>26.61</v>
      </c>
      <c r="F67" s="39">
        <f>ROUND(F5*0.0842,2)</f>
        <v>27.11</v>
      </c>
    </row>
    <row r="68" spans="1:6" ht="38.25" x14ac:dyDescent="0.2">
      <c r="A68" s="38" t="s">
        <v>127</v>
      </c>
      <c r="B68" s="39">
        <f>ROUND(B5*0.0616,2)</f>
        <v>18.600000000000001</v>
      </c>
      <c r="C68" s="39">
        <f>ROUND(C5*0.0616,2)</f>
        <v>18.850000000000001</v>
      </c>
      <c r="D68" s="39">
        <f>ROUND(D5*0.0616,2)</f>
        <v>19.16</v>
      </c>
      <c r="E68" s="39">
        <f>ROUND(E5*0.0616,2)</f>
        <v>19.47</v>
      </c>
      <c r="F68" s="39">
        <f>ROUND(F5*0.0616,2)</f>
        <v>19.84</v>
      </c>
    </row>
    <row r="69" spans="1:6" x14ac:dyDescent="0.2">
      <c r="A69" s="38" t="s">
        <v>128</v>
      </c>
      <c r="B69" s="39">
        <f>ROUND(B5*((15*100/394.84)/100),2)</f>
        <v>11.47</v>
      </c>
      <c r="C69" s="39">
        <f>ROUND(C5*((15*100/394.84)/100),2)</f>
        <v>11.62</v>
      </c>
      <c r="D69" s="39">
        <f>ROUND(D5*((15*100/394.84)/100),2)</f>
        <v>11.81</v>
      </c>
      <c r="E69" s="39">
        <f>ROUND(E5*((15*100/394.84)/100),2)</f>
        <v>12</v>
      </c>
      <c r="F69" s="39">
        <f>ROUND(F5*((15*100/394.84)/100),2)</f>
        <v>12.23</v>
      </c>
    </row>
    <row r="70" spans="1:6" x14ac:dyDescent="0.2">
      <c r="A70" s="38" t="s">
        <v>129</v>
      </c>
      <c r="B70" s="39">
        <f>ROUND(B5*((32.9*100/394.84)/100),2)</f>
        <v>25.16</v>
      </c>
      <c r="C70" s="39">
        <f>ROUND(C5*((32.9*100/394.84)/100),2)</f>
        <v>25.5</v>
      </c>
      <c r="D70" s="39">
        <f>ROUND(D5*((32.9*100/394.84)/100),2)</f>
        <v>25.91</v>
      </c>
      <c r="E70" s="39">
        <f>ROUND(E5*((32.9*100/394.84)/100),2)</f>
        <v>26.33</v>
      </c>
      <c r="F70" s="39">
        <f>ROUND(F5*((32.9*100/394.84)/100),2)</f>
        <v>26.83</v>
      </c>
    </row>
    <row r="71" spans="1:6" ht="38.25" x14ac:dyDescent="0.2">
      <c r="A71" s="38" t="s">
        <v>130</v>
      </c>
      <c r="B71" s="39">
        <f>ROUND(B5*((35.31*100/394.84)/100),2)</f>
        <v>27.01</v>
      </c>
      <c r="C71" s="39">
        <f>ROUND(C5*((35.31*100/394.84)/100),2)</f>
        <v>27.37</v>
      </c>
      <c r="D71" s="39">
        <f>ROUND(D5*((35.31*100/394.84)/100),2)</f>
        <v>27.81</v>
      </c>
      <c r="E71" s="39">
        <f>ROUND(E5*((35.31*100/394.84)/100),2)</f>
        <v>28.26</v>
      </c>
      <c r="F71" s="39">
        <f>ROUND(F5*((35.31*100/394.84)/100),2)</f>
        <v>28.8</v>
      </c>
    </row>
    <row r="72" spans="1:6" ht="25.5" x14ac:dyDescent="0.2">
      <c r="A72" s="38" t="s">
        <v>131</v>
      </c>
      <c r="B72" s="39">
        <f>ROUND(B5*((37.88*100/394.84)/100),2)</f>
        <v>28.97</v>
      </c>
      <c r="C72" s="39">
        <f>ROUND(C5*((37.88*100/394.84)/100),2)</f>
        <v>29.36</v>
      </c>
      <c r="D72" s="39">
        <f>ROUND(D5*((37.88*100/394.84)/100),2)</f>
        <v>29.84</v>
      </c>
      <c r="E72" s="39">
        <f>ROUND(E5*((37.88*100/394.84)/100),2)</f>
        <v>30.32</v>
      </c>
      <c r="F72" s="39">
        <f>ROUND(F5*((37.88*100/394.84)/100),2)</f>
        <v>30.89</v>
      </c>
    </row>
    <row r="73" spans="1:6" x14ac:dyDescent="0.2">
      <c r="A73" s="38" t="s">
        <v>132</v>
      </c>
      <c r="B73" s="39">
        <f>ROUND(B5*((1.01*100/394.84)/100),2)</f>
        <v>0.77</v>
      </c>
      <c r="C73" s="39">
        <f>ROUND(C5*((1.01*100/394.84)/100),2)</f>
        <v>0.78</v>
      </c>
      <c r="D73" s="39">
        <f>ROUND(D5*((1.01*100/394.84)/100),2)</f>
        <v>0.8</v>
      </c>
      <c r="E73" s="39">
        <f>ROUND(E5*((1.01*100/394.84)/100),2)</f>
        <v>0.81</v>
      </c>
      <c r="F73" s="39">
        <f>ROUND(F5*((1.01*100/394.84)/100),2)</f>
        <v>0.82</v>
      </c>
    </row>
    <row r="74" spans="1:6" ht="25.5" x14ac:dyDescent="0.2">
      <c r="A74" s="38" t="s">
        <v>133</v>
      </c>
      <c r="B74" s="39">
        <f>ROUND(B5*((9.82*100/394.84)/100),2)</f>
        <v>7.51</v>
      </c>
      <c r="C74" s="39">
        <f>ROUND(C5*((9.82*100/394.84)/100),2)</f>
        <v>7.61</v>
      </c>
      <c r="D74" s="39">
        <f>ROUND(D5*((9.82*100/394.84)/100),2)</f>
        <v>7.73</v>
      </c>
      <c r="E74" s="39">
        <f>ROUND(E5*((9.82*100/394.84)/100),2)</f>
        <v>7.86</v>
      </c>
      <c r="F74" s="39">
        <f>ROUND(F5*((9.82*100/394.84)/100),2)</f>
        <v>8.01</v>
      </c>
    </row>
    <row r="75" spans="1:6" ht="51.75" thickBot="1" x14ac:dyDescent="0.25">
      <c r="A75" s="58" t="s">
        <v>134</v>
      </c>
      <c r="B75" s="60">
        <f>ROUND(B5*((31.31*100/394.84)/100),2)</f>
        <v>23.95</v>
      </c>
      <c r="C75" s="60">
        <f>ROUND(C5*((31.31*100/394.84)/100),2)</f>
        <v>24.27</v>
      </c>
      <c r="D75" s="60">
        <f>ROUND(D5*((31.31*100/394.84)/100),2)</f>
        <v>24.66</v>
      </c>
      <c r="E75" s="60">
        <f>ROUND(E5*((31.31*100/394.84)/100),2)</f>
        <v>25.06</v>
      </c>
      <c r="F75" s="60">
        <f>ROUND(F5*((31.31*100/394.84)/100),2)</f>
        <v>25.53</v>
      </c>
    </row>
    <row r="76" spans="1:6" ht="13.5" thickTop="1" x14ac:dyDescent="0.2">
      <c r="A76" s="57" t="s">
        <v>135</v>
      </c>
      <c r="B76" s="61">
        <f>ROUND(SUM(B64:B75),0)</f>
        <v>302</v>
      </c>
      <c r="C76" s="61">
        <f>ROUND(SUM(C64:C75),0)</f>
        <v>306</v>
      </c>
      <c r="D76" s="61">
        <f>ROUND(SUM(D64:D75),0)</f>
        <v>311</v>
      </c>
      <c r="E76" s="61">
        <f>ROUND(SUM(E64:E75),0)</f>
        <v>316</v>
      </c>
      <c r="F76" s="61">
        <f>ROUND(SUM(F64:F75),0)</f>
        <v>322</v>
      </c>
    </row>
    <row r="78" spans="1:6" ht="26.25" thickBot="1" x14ac:dyDescent="0.25">
      <c r="A78" s="58" t="s">
        <v>139</v>
      </c>
      <c r="B78" s="40" t="s">
        <v>111</v>
      </c>
      <c r="C78" s="42" t="s">
        <v>112</v>
      </c>
      <c r="D78" s="41" t="s">
        <v>113</v>
      </c>
      <c r="E78" s="42" t="s">
        <v>114</v>
      </c>
      <c r="F78" s="42" t="s">
        <v>2079</v>
      </c>
    </row>
    <row r="79" spans="1:6" ht="26.25" thickTop="1" x14ac:dyDescent="0.2">
      <c r="A79" s="56" t="s">
        <v>123</v>
      </c>
      <c r="B79" s="59">
        <f>ROUND(B6*((137.66*100/394.84)/100),2)</f>
        <v>93.09</v>
      </c>
      <c r="C79" s="59">
        <f>ROUND(C6*((137.66*100/394.84)/100),2)</f>
        <v>94.13</v>
      </c>
      <c r="D79" s="59">
        <f>ROUND(D6*((137.66*100/394.84)/100),2)</f>
        <v>101.46</v>
      </c>
      <c r="E79" s="59">
        <f>ROUND(E6*((137.66*100/394.84)/100),2)</f>
        <v>103.2</v>
      </c>
      <c r="F79" s="59">
        <f>ROUND(F6*((137.66*100/394.84)/100),2)</f>
        <v>105.29</v>
      </c>
    </row>
    <row r="80" spans="1:6" ht="25.5" x14ac:dyDescent="0.2">
      <c r="A80" s="38" t="s">
        <v>124</v>
      </c>
      <c r="B80" s="39">
        <f>ROUND(B6*((34.6*100/394.84)/100),2)</f>
        <v>23.4</v>
      </c>
      <c r="C80" s="39">
        <f>ROUND(C6*((34.6*100/394.84)/100),2)</f>
        <v>23.66</v>
      </c>
      <c r="D80" s="39">
        <f>ROUND(D6*((34.6*100/394.84)/100),2)</f>
        <v>25.5</v>
      </c>
      <c r="E80" s="39">
        <f>ROUND(E6*((34.6*100/394.84)/100),2)</f>
        <v>25.94</v>
      </c>
      <c r="F80" s="39">
        <f>ROUND(F6*((34.6*100/394.84)/100),2)</f>
        <v>26.46</v>
      </c>
    </row>
    <row r="81" spans="1:6" ht="25.5" x14ac:dyDescent="0.2">
      <c r="A81" s="38" t="s">
        <v>125</v>
      </c>
      <c r="B81" s="39">
        <f>ROUND(B6*0.0043,2)</f>
        <v>1.1499999999999999</v>
      </c>
      <c r="C81" s="39">
        <f>ROUND(C6*0.0043,2)</f>
        <v>1.1599999999999999</v>
      </c>
      <c r="D81" s="39">
        <f>ROUND(D6*0.0043,2)</f>
        <v>1.25</v>
      </c>
      <c r="E81" s="39">
        <f>ROUND(E6*0.0043,2)</f>
        <v>1.27</v>
      </c>
      <c r="F81" s="39">
        <f>ROUND(F6*0.0043,2)</f>
        <v>1.3</v>
      </c>
    </row>
    <row r="82" spans="1:6" ht="51" x14ac:dyDescent="0.2">
      <c r="A82" s="38" t="s">
        <v>126</v>
      </c>
      <c r="B82" s="39">
        <f>ROUND(B6*0.0842,2)</f>
        <v>22.48</v>
      </c>
      <c r="C82" s="39">
        <f>ROUND(C6*0.0842,2)</f>
        <v>22.73</v>
      </c>
      <c r="D82" s="39">
        <f>ROUND(D6*0.0842,2)</f>
        <v>24.5</v>
      </c>
      <c r="E82" s="39">
        <f>ROUND(E6*0.0842,2)</f>
        <v>24.92</v>
      </c>
      <c r="F82" s="39">
        <f>ROUND(F6*0.0842,2)</f>
        <v>25.43</v>
      </c>
    </row>
    <row r="83" spans="1:6" ht="38.25" x14ac:dyDescent="0.2">
      <c r="A83" s="38" t="s">
        <v>127</v>
      </c>
      <c r="B83" s="39">
        <f>ROUND(B6*0.0616,2)</f>
        <v>16.45</v>
      </c>
      <c r="C83" s="39">
        <f>ROUND(C6*0.0616,2)</f>
        <v>16.63</v>
      </c>
      <c r="D83" s="39">
        <f>ROUND(D6*0.0616,2)</f>
        <v>17.93</v>
      </c>
      <c r="E83" s="39">
        <f>ROUND(E6*0.0616,2)</f>
        <v>18.23</v>
      </c>
      <c r="F83" s="39">
        <f>ROUND(F6*0.0616,2)</f>
        <v>18.600000000000001</v>
      </c>
    </row>
    <row r="84" spans="1:6" x14ac:dyDescent="0.2">
      <c r="A84" s="38" t="s">
        <v>128</v>
      </c>
      <c r="B84" s="39">
        <f>ROUND(B6*((15*100/394.84)/100),2)</f>
        <v>10.14</v>
      </c>
      <c r="C84" s="39">
        <f>ROUND(C6*((15*100/394.84)/100),2)</f>
        <v>10.26</v>
      </c>
      <c r="D84" s="39">
        <f>ROUND(D6*((15*100/394.84)/100),2)</f>
        <v>11.06</v>
      </c>
      <c r="E84" s="39">
        <f>ROUND(E6*((15*100/394.84)/100),2)</f>
        <v>11.25</v>
      </c>
      <c r="F84" s="39">
        <f>ROUND(F6*((15*100/394.84)/100),2)</f>
        <v>11.47</v>
      </c>
    </row>
    <row r="85" spans="1:6" x14ac:dyDescent="0.2">
      <c r="A85" s="38" t="s">
        <v>129</v>
      </c>
      <c r="B85" s="39">
        <f>ROUND(B6*((32.9*100/394.84)/100),2)</f>
        <v>22.25</v>
      </c>
      <c r="C85" s="39">
        <f>ROUND(C6*((32.9*100/394.84)/100),2)</f>
        <v>22.5</v>
      </c>
      <c r="D85" s="39">
        <f>ROUND(D6*((32.9*100/394.84)/100),2)</f>
        <v>24.25</v>
      </c>
      <c r="E85" s="39">
        <f>ROUND(E6*((32.9*100/394.84)/100),2)</f>
        <v>24.66</v>
      </c>
      <c r="F85" s="39">
        <f>ROUND(F6*((32.9*100/394.84)/100),2)</f>
        <v>25.16</v>
      </c>
    </row>
    <row r="86" spans="1:6" ht="38.25" x14ac:dyDescent="0.2">
      <c r="A86" s="38" t="s">
        <v>130</v>
      </c>
      <c r="B86" s="39">
        <f>ROUND(B6*((35.31*100/394.84)/100),2)</f>
        <v>23.88</v>
      </c>
      <c r="C86" s="39">
        <f>ROUND(C6*((35.31*100/394.84)/100),2)</f>
        <v>24.15</v>
      </c>
      <c r="D86" s="39">
        <f>ROUND(D6*((35.31*100/394.84)/100),2)</f>
        <v>26.02</v>
      </c>
      <c r="E86" s="39">
        <f>ROUND(E6*((35.31*100/394.84)/100),2)</f>
        <v>26.47</v>
      </c>
      <c r="F86" s="39">
        <f>ROUND(F6*((35.31*100/394.84)/100),2)</f>
        <v>27.01</v>
      </c>
    </row>
    <row r="87" spans="1:6" ht="25.5" x14ac:dyDescent="0.2">
      <c r="A87" s="38" t="s">
        <v>131</v>
      </c>
      <c r="B87" s="39">
        <f>ROUND(B6*((37.88*100/394.84)/100),2)</f>
        <v>25.62</v>
      </c>
      <c r="C87" s="39">
        <f>ROUND(C6*((37.88*100/394.84)/100),2)</f>
        <v>25.9</v>
      </c>
      <c r="D87" s="39">
        <f>ROUND(D6*((37.88*100/394.84)/100),2)</f>
        <v>27.92</v>
      </c>
      <c r="E87" s="39">
        <f>ROUND(E6*((37.88*100/394.84)/100),2)</f>
        <v>28.4</v>
      </c>
      <c r="F87" s="39">
        <f>ROUND(F6*((37.88*100/394.84)/100),2)</f>
        <v>28.97</v>
      </c>
    </row>
    <row r="88" spans="1:6" x14ac:dyDescent="0.2">
      <c r="A88" s="38" t="s">
        <v>132</v>
      </c>
      <c r="B88" s="39">
        <f>ROUND(B6*((1.01*100/394.84)/100),2)</f>
        <v>0.68</v>
      </c>
      <c r="C88" s="39">
        <f>ROUND(C6*((1.01*100/394.84)/100),2)</f>
        <v>0.69</v>
      </c>
      <c r="D88" s="39">
        <f>ROUND(D6*((1.01*100/394.84)/100),2)</f>
        <v>0.74</v>
      </c>
      <c r="E88" s="39">
        <f>ROUND(E6*((1.01*100/394.84)/100),2)</f>
        <v>0.76</v>
      </c>
      <c r="F88" s="39">
        <f>ROUND(F6*((1.01*100/394.84)/100),2)</f>
        <v>0.77</v>
      </c>
    </row>
    <row r="89" spans="1:6" ht="25.5" x14ac:dyDescent="0.2">
      <c r="A89" s="38" t="s">
        <v>133</v>
      </c>
      <c r="B89" s="39">
        <f>ROUND(B6*((9.82*100/394.84)/100),2)</f>
        <v>6.64</v>
      </c>
      <c r="C89" s="39">
        <f>ROUND(C6*((9.82*100/394.84)/100),2)</f>
        <v>6.72</v>
      </c>
      <c r="D89" s="39">
        <f>ROUND(D6*((9.82*100/394.84)/100),2)</f>
        <v>7.24</v>
      </c>
      <c r="E89" s="39">
        <f>ROUND(E6*((9.82*100/394.84)/100),2)</f>
        <v>7.36</v>
      </c>
      <c r="F89" s="39">
        <f>ROUND(F6*((9.82*100/394.84)/100),2)</f>
        <v>7.51</v>
      </c>
    </row>
    <row r="90" spans="1:6" ht="51.75" thickBot="1" x14ac:dyDescent="0.25">
      <c r="A90" s="58" t="s">
        <v>134</v>
      </c>
      <c r="B90" s="60">
        <f>ROUND(B6*((31.31*100/394.84)/100),2)</f>
        <v>21.17</v>
      </c>
      <c r="C90" s="60">
        <f>ROUND(C6*((31.31*100/394.84)/100),2)</f>
        <v>21.41</v>
      </c>
      <c r="D90" s="60">
        <f>ROUND(D6*((31.31*100/394.84)/100),2)</f>
        <v>23.08</v>
      </c>
      <c r="E90" s="60">
        <f>ROUND(E6*((31.31*100/394.84)/100),2)</f>
        <v>23.47</v>
      </c>
      <c r="F90" s="60">
        <f>ROUND(F6*((31.31*100/394.84)/100),2)</f>
        <v>23.95</v>
      </c>
    </row>
    <row r="91" spans="1:6" ht="13.5" thickTop="1" x14ac:dyDescent="0.2">
      <c r="A91" s="57" t="s">
        <v>135</v>
      </c>
      <c r="B91" s="61">
        <f>ROUND(SUM(B79:B90),0)</f>
        <v>267</v>
      </c>
      <c r="C91" s="61">
        <f>ROUND(SUM(C79:C90),0)</f>
        <v>270</v>
      </c>
      <c r="D91" s="61">
        <f>ROUND(SUM(D79:D90),0)</f>
        <v>291</v>
      </c>
      <c r="E91" s="61">
        <f>ROUND(SUM(E79:E90),0)</f>
        <v>296</v>
      </c>
      <c r="F91" s="61">
        <f>ROUND(SUM(F79:F90),0)</f>
        <v>302</v>
      </c>
    </row>
    <row r="93" spans="1:6" ht="26.25" thickBot="1" x14ac:dyDescent="0.25">
      <c r="A93" s="58" t="s">
        <v>140</v>
      </c>
      <c r="B93" s="40" t="s">
        <v>111</v>
      </c>
      <c r="C93" s="42" t="s">
        <v>112</v>
      </c>
      <c r="D93" s="41" t="s">
        <v>113</v>
      </c>
      <c r="E93" s="42" t="s">
        <v>114</v>
      </c>
      <c r="F93" s="42" t="s">
        <v>2079</v>
      </c>
    </row>
    <row r="94" spans="1:6" ht="26.25" thickTop="1" x14ac:dyDescent="0.2">
      <c r="A94" s="56" t="s">
        <v>123</v>
      </c>
      <c r="B94" s="59">
        <f>ROUND(B7*((137.66*100/394.84)/100),2)</f>
        <v>81.58</v>
      </c>
      <c r="C94" s="59">
        <f>ROUND(C7*((137.66*100/394.84)/100),2)</f>
        <v>82.63</v>
      </c>
      <c r="D94" s="59">
        <f>ROUND(D7*((137.66*100/394.84)/100),2)</f>
        <v>82.63</v>
      </c>
      <c r="E94" s="59">
        <f>ROUND(E7*((137.66*100/394.84)/100),2)</f>
        <v>83.68</v>
      </c>
      <c r="F94" s="59">
        <f>ROUND(F7*((137.66*100/394.84)/100),2)</f>
        <v>85.42</v>
      </c>
    </row>
    <row r="95" spans="1:6" ht="25.5" x14ac:dyDescent="0.2">
      <c r="A95" s="38" t="s">
        <v>124</v>
      </c>
      <c r="B95" s="39">
        <f>ROUND(B7*((34.6*100/394.84)/100),2)</f>
        <v>20.51</v>
      </c>
      <c r="C95" s="39">
        <f>ROUND(C7*((34.6*100/394.84)/100),2)</f>
        <v>20.77</v>
      </c>
      <c r="D95" s="39">
        <f>ROUND(D7*((34.6*100/394.84)/100),2)</f>
        <v>20.77</v>
      </c>
      <c r="E95" s="39">
        <f>ROUND(E7*((34.6*100/394.84)/100),2)</f>
        <v>21.03</v>
      </c>
      <c r="F95" s="39">
        <f>ROUND(F7*((34.6*100/394.84)/100),2)</f>
        <v>21.47</v>
      </c>
    </row>
    <row r="96" spans="1:6" ht="25.5" x14ac:dyDescent="0.2">
      <c r="A96" s="38" t="s">
        <v>125</v>
      </c>
      <c r="B96" s="39">
        <f>ROUND(B7*0.0043,2)</f>
        <v>1.01</v>
      </c>
      <c r="C96" s="39">
        <f>ROUND(C7*0.0043,2)</f>
        <v>1.02</v>
      </c>
      <c r="D96" s="39">
        <f>ROUND(D7*0.0043,2)</f>
        <v>1.02</v>
      </c>
      <c r="E96" s="39">
        <f>ROUND(E7*0.0043,2)</f>
        <v>1.03</v>
      </c>
      <c r="F96" s="39">
        <f>ROUND(F7*0.0043,2)</f>
        <v>1.05</v>
      </c>
    </row>
    <row r="97" spans="1:6" ht="51" x14ac:dyDescent="0.2">
      <c r="A97" s="38" t="s">
        <v>126</v>
      </c>
      <c r="B97" s="39">
        <f>ROUND(B7*0.0842,2)</f>
        <v>19.7</v>
      </c>
      <c r="C97" s="39">
        <f>ROUND(C7*0.0842,2)</f>
        <v>19.96</v>
      </c>
      <c r="D97" s="39">
        <f>ROUND(D7*0.0842,2)</f>
        <v>19.96</v>
      </c>
      <c r="E97" s="39">
        <f>ROUND(E7*0.0842,2)</f>
        <v>20.21</v>
      </c>
      <c r="F97" s="39">
        <f>ROUND(F7*0.0842,2)</f>
        <v>20.63</v>
      </c>
    </row>
    <row r="98" spans="1:6" ht="38.25" x14ac:dyDescent="0.2">
      <c r="A98" s="38" t="s">
        <v>127</v>
      </c>
      <c r="B98" s="39">
        <f>ROUND(B7*0.0616,2)</f>
        <v>14.41</v>
      </c>
      <c r="C98" s="39">
        <f>ROUND(C7*0.0616,2)</f>
        <v>14.6</v>
      </c>
      <c r="D98" s="39">
        <f>ROUND(D7*0.0616,2)</f>
        <v>14.6</v>
      </c>
      <c r="E98" s="39">
        <f>ROUND(E7*0.0616,2)</f>
        <v>14.78</v>
      </c>
      <c r="F98" s="39">
        <f>ROUND(F7*0.0616,2)</f>
        <v>15.09</v>
      </c>
    </row>
    <row r="99" spans="1:6" x14ac:dyDescent="0.2">
      <c r="A99" s="38" t="s">
        <v>128</v>
      </c>
      <c r="B99" s="39">
        <f>ROUND(B7*((15*100/394.84)/100),2)</f>
        <v>8.89</v>
      </c>
      <c r="C99" s="39">
        <f>ROUND(C7*((15*100/394.84)/100),2)</f>
        <v>9</v>
      </c>
      <c r="D99" s="39">
        <f>ROUND(D7*((15*100/394.84)/100),2)</f>
        <v>9</v>
      </c>
      <c r="E99" s="39">
        <f>ROUND(E7*((15*100/394.84)/100),2)</f>
        <v>9.1199999999999992</v>
      </c>
      <c r="F99" s="39">
        <f>ROUND(F7*((15*100/394.84)/100),2)</f>
        <v>9.31</v>
      </c>
    </row>
    <row r="100" spans="1:6" x14ac:dyDescent="0.2">
      <c r="A100" s="38" t="s">
        <v>129</v>
      </c>
      <c r="B100" s="39">
        <f>ROUND(B7*((32.9*100/394.84)/100),2)</f>
        <v>19.5</v>
      </c>
      <c r="C100" s="39">
        <f>ROUND(C7*((32.9*100/394.84)/100),2)</f>
        <v>19.75</v>
      </c>
      <c r="D100" s="39">
        <f>ROUND(D7*((32.9*100/394.84)/100),2)</f>
        <v>19.75</v>
      </c>
      <c r="E100" s="39">
        <f>ROUND(E7*((32.9*100/394.84)/100),2)</f>
        <v>20</v>
      </c>
      <c r="F100" s="39">
        <f>ROUND(F7*((32.9*100/394.84)/100),2)</f>
        <v>20.41</v>
      </c>
    </row>
    <row r="101" spans="1:6" ht="38.25" x14ac:dyDescent="0.2">
      <c r="A101" s="38" t="s">
        <v>130</v>
      </c>
      <c r="B101" s="39">
        <f>ROUND(B7*((35.31*100/394.84)/100),2)</f>
        <v>20.93</v>
      </c>
      <c r="C101" s="39">
        <f>ROUND(C7*((35.31*100/394.84)/100),2)</f>
        <v>21.19</v>
      </c>
      <c r="D101" s="39">
        <f>ROUND(D7*((35.31*100/394.84)/100),2)</f>
        <v>21.19</v>
      </c>
      <c r="E101" s="39">
        <f>ROUND(E7*((35.31*100/394.84)/100),2)</f>
        <v>21.46</v>
      </c>
      <c r="F101" s="39">
        <f>ROUND(F7*((35.31*100/394.84)/100),2)</f>
        <v>21.91</v>
      </c>
    </row>
    <row r="102" spans="1:6" ht="25.5" x14ac:dyDescent="0.2">
      <c r="A102" s="38" t="s">
        <v>131</v>
      </c>
      <c r="B102" s="39">
        <f>ROUND(B7*((37.88*100/394.84)/100),2)</f>
        <v>22.45</v>
      </c>
      <c r="C102" s="39">
        <f>ROUND(C7*((37.88*100/394.84)/100),2)</f>
        <v>22.74</v>
      </c>
      <c r="D102" s="39">
        <f>ROUND(D7*((37.88*100/394.84)/100),2)</f>
        <v>22.74</v>
      </c>
      <c r="E102" s="39">
        <f>ROUND(E7*((37.88*100/394.84)/100),2)</f>
        <v>23.03</v>
      </c>
      <c r="F102" s="39">
        <f>ROUND(F7*((37.88*100/394.84)/100),2)</f>
        <v>23.5</v>
      </c>
    </row>
    <row r="103" spans="1:6" x14ac:dyDescent="0.2">
      <c r="A103" s="38" t="s">
        <v>132</v>
      </c>
      <c r="B103" s="39">
        <f>ROUND(B7*((1.01*100/394.84)/100),2)</f>
        <v>0.6</v>
      </c>
      <c r="C103" s="39">
        <f>ROUND(C7*((1.01*100/394.84)/100),2)</f>
        <v>0.61</v>
      </c>
      <c r="D103" s="39">
        <f>ROUND(D7*((1.01*100/394.84)/100),2)</f>
        <v>0.61</v>
      </c>
      <c r="E103" s="39">
        <f>ROUND(E7*((1.01*100/394.84)/100),2)</f>
        <v>0.61</v>
      </c>
      <c r="F103" s="39">
        <f>ROUND(F7*((1.01*100/394.84)/100),2)</f>
        <v>0.63</v>
      </c>
    </row>
    <row r="104" spans="1:6" ht="25.5" x14ac:dyDescent="0.2">
      <c r="A104" s="38" t="s">
        <v>133</v>
      </c>
      <c r="B104" s="39">
        <f>ROUND(B7*((9.82*100/394.84)/100),2)</f>
        <v>5.82</v>
      </c>
      <c r="C104" s="39">
        <f>ROUND(C7*((9.82*100/394.84)/100),2)</f>
        <v>5.89</v>
      </c>
      <c r="D104" s="39">
        <f>ROUND(D7*((9.82*100/394.84)/100),2)</f>
        <v>5.89</v>
      </c>
      <c r="E104" s="39">
        <f>ROUND(E7*((9.82*100/394.84)/100),2)</f>
        <v>5.97</v>
      </c>
      <c r="F104" s="39">
        <f>ROUND(F7*((9.82*100/394.84)/100),2)</f>
        <v>6.09</v>
      </c>
    </row>
    <row r="105" spans="1:6" ht="51.75" thickBot="1" x14ac:dyDescent="0.25">
      <c r="A105" s="58" t="s">
        <v>134</v>
      </c>
      <c r="B105" s="60">
        <f>ROUND(B7*((31.31*100/394.84)/100),2)</f>
        <v>18.559999999999999</v>
      </c>
      <c r="C105" s="60">
        <f>ROUND(C7*((31.31*100/394.84)/100),2)</f>
        <v>18.79</v>
      </c>
      <c r="D105" s="60">
        <f>ROUND(D7*((31.31*100/394.84)/100),2)</f>
        <v>18.79</v>
      </c>
      <c r="E105" s="60">
        <f>ROUND(E7*((31.31*100/394.84)/100),2)</f>
        <v>19.03</v>
      </c>
      <c r="F105" s="60">
        <f>ROUND(F7*((31.31*100/394.84)/100),2)</f>
        <v>19.43</v>
      </c>
    </row>
    <row r="106" spans="1:6" ht="13.5" thickTop="1" x14ac:dyDescent="0.2">
      <c r="A106" s="57" t="s">
        <v>135</v>
      </c>
      <c r="B106" s="61">
        <f>ROUND(SUM(B94:B105),0)</f>
        <v>234</v>
      </c>
      <c r="C106" s="61">
        <f>ROUND(SUM(C94:C105),0)</f>
        <v>237</v>
      </c>
      <c r="D106" s="61">
        <f>ROUND(SUM(D94:D105),0)</f>
        <v>237</v>
      </c>
      <c r="E106" s="61">
        <f>ROUND(SUM(E94:E105),0)</f>
        <v>240</v>
      </c>
      <c r="F106" s="61">
        <f>ROUND(SUM(F94:F105),0)</f>
        <v>245</v>
      </c>
    </row>
  </sheetData>
  <phoneticPr fontId="0" type="noConversion"/>
  <pageMargins left="0.78740157499999996" right="0.78740157499999996" top="0.984251969" bottom="0.984251969" header="0.4921259845" footer="0.4921259845"/>
  <pageSetup paperSize="9" orientation="portrait" horizontalDpi="200" verticalDpi="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Z93"/>
  <sheetViews>
    <sheetView topLeftCell="A23" workbookViewId="0">
      <selection activeCell="F37" sqref="F37"/>
    </sheetView>
  </sheetViews>
  <sheetFormatPr baseColWidth="10" defaultColWidth="11.42578125" defaultRowHeight="12.75" x14ac:dyDescent="0.2"/>
  <cols>
    <col min="2" max="2" width="24.42578125" style="53" customWidth="1"/>
    <col min="8" max="8" width="12.42578125" customWidth="1"/>
  </cols>
  <sheetData>
    <row r="4" spans="2:26" s="53" customFormat="1" x14ac:dyDescent="0.2">
      <c r="C4" s="253" t="s">
        <v>0</v>
      </c>
      <c r="D4" s="253"/>
      <c r="E4" s="253" t="s">
        <v>1</v>
      </c>
      <c r="F4" s="253"/>
      <c r="G4" s="253" t="s">
        <v>2</v>
      </c>
      <c r="H4" s="253"/>
      <c r="I4" s="253" t="s">
        <v>3</v>
      </c>
      <c r="J4" s="253"/>
      <c r="K4" s="253" t="s">
        <v>4</v>
      </c>
      <c r="L4" s="253"/>
      <c r="M4" s="253" t="s">
        <v>5</v>
      </c>
      <c r="N4" s="253"/>
      <c r="O4" s="253" t="s">
        <v>6</v>
      </c>
      <c r="P4" s="253"/>
      <c r="Q4" s="253" t="s">
        <v>7</v>
      </c>
      <c r="R4" s="253"/>
      <c r="S4" s="253" t="s">
        <v>8</v>
      </c>
      <c r="T4" s="253"/>
      <c r="U4" s="253" t="s">
        <v>22</v>
      </c>
      <c r="V4" s="253"/>
      <c r="W4" s="253" t="s">
        <v>10</v>
      </c>
      <c r="X4" s="253"/>
      <c r="Y4" s="253" t="s">
        <v>11</v>
      </c>
      <c r="Z4" s="253"/>
    </row>
    <row r="5" spans="2:26" x14ac:dyDescent="0.2">
      <c r="B5" s="53" t="s">
        <v>141</v>
      </c>
      <c r="C5">
        <f>IF(SUM('2. a) Jahresrechnung BG'!C4:C11)=1,1,0)</f>
        <v>0</v>
      </c>
      <c r="E5">
        <f>IF(SUM('2. a) Jahresrechnung BG'!D4:D11)=1,1,0)</f>
        <v>0</v>
      </c>
      <c r="G5">
        <f>IF(SUM('2. a) Jahresrechnung BG'!E4:E11)=1,1,0)</f>
        <v>0</v>
      </c>
      <c r="I5">
        <f>IF(SUM('2. a) Jahresrechnung BG'!F4:F11)=1,1,0)</f>
        <v>0</v>
      </c>
      <c r="K5">
        <f>IF(SUM('2. a) Jahresrechnung BG'!G4:G11)=1,1,0)</f>
        <v>0</v>
      </c>
      <c r="M5">
        <f>IF(SUM('2. a) Jahresrechnung BG'!H4:H11)=1,1,0)</f>
        <v>0</v>
      </c>
      <c r="O5">
        <f>IF(SUM('2. a) Jahresrechnung BG'!I4:I11)=1,1,0)</f>
        <v>0</v>
      </c>
      <c r="Q5">
        <f>IF(SUM('2. a) Jahresrechnung BG'!J4:J11)=1,1,0)</f>
        <v>0</v>
      </c>
      <c r="S5">
        <f>IF(SUM('2. a) Jahresrechnung BG'!K4:K11)=1,1,0)</f>
        <v>0</v>
      </c>
      <c r="U5">
        <f>IF(SUM('2. a) Jahresrechnung BG'!L4:L11)=1,1,0)</f>
        <v>0</v>
      </c>
      <c r="W5">
        <f>IF(SUM('2. a) Jahresrechnung BG'!M4:M11)=1,1,0)</f>
        <v>0</v>
      </c>
      <c r="Y5">
        <f>IF(SUM('2. a) Jahresrechnung BG'!N4:N11)=1,1,0)</f>
        <v>0</v>
      </c>
    </row>
    <row r="6" spans="2:26" x14ac:dyDescent="0.2">
      <c r="B6" s="53" t="s">
        <v>142</v>
      </c>
      <c r="C6">
        <f>IF(SUM('2. a) Jahresrechnung BG'!C4:C11)&gt;1,1,0)</f>
        <v>0</v>
      </c>
      <c r="E6">
        <f>IF(SUM('2. a) Jahresrechnung BG'!D4:D11)&gt;1,1,0)</f>
        <v>0</v>
      </c>
      <c r="G6">
        <f>IF(SUM('2. a) Jahresrechnung BG'!E4:E11)&gt;1,1,0)</f>
        <v>0</v>
      </c>
      <c r="I6">
        <f>IF(SUM('2. a) Jahresrechnung BG'!F4:F11)&gt;1,1,0)</f>
        <v>0</v>
      </c>
      <c r="K6">
        <f>IF(SUM('2. a) Jahresrechnung BG'!G4:G11)&gt;1,1,0)</f>
        <v>0</v>
      </c>
      <c r="M6">
        <f>IF(SUM('2. a) Jahresrechnung BG'!H4:H11)&gt;1,1,0)</f>
        <v>0</v>
      </c>
      <c r="O6">
        <f>IF(SUM('2. a) Jahresrechnung BG'!I4:I11)&gt;1,1,0)</f>
        <v>0</v>
      </c>
      <c r="Q6">
        <f>IF(SUM('2. a) Jahresrechnung BG'!J4:J11)&gt;1,1,0)</f>
        <v>0</v>
      </c>
      <c r="S6">
        <f>IF(SUM('2. a) Jahresrechnung BG'!K4:K11)&gt;1,1,0)</f>
        <v>0</v>
      </c>
      <c r="U6">
        <f>IF(SUM('2. a) Jahresrechnung BG'!L4:L11)&gt;1,1,0)</f>
        <v>0</v>
      </c>
      <c r="W6">
        <f>IF(SUM('2. a) Jahresrechnung BG'!M4:M11)&gt;1,1,0)</f>
        <v>0</v>
      </c>
      <c r="Y6">
        <f>IF(SUM('2. a) Jahresrechnung BG'!N4:N11)&gt;1,1,0)</f>
        <v>0</v>
      </c>
    </row>
    <row r="8" spans="2:26" s="53" customFormat="1" x14ac:dyDescent="0.2">
      <c r="B8" s="53" t="s">
        <v>143</v>
      </c>
      <c r="C8" s="53" t="s">
        <v>144</v>
      </c>
      <c r="D8" s="53" t="s">
        <v>145</v>
      </c>
      <c r="E8" s="53" t="s">
        <v>144</v>
      </c>
      <c r="F8" s="53" t="s">
        <v>145</v>
      </c>
      <c r="G8" s="53" t="s">
        <v>144</v>
      </c>
      <c r="H8" s="53" t="s">
        <v>145</v>
      </c>
      <c r="I8" s="53" t="s">
        <v>144</v>
      </c>
      <c r="J8" s="53" t="s">
        <v>145</v>
      </c>
      <c r="K8" s="53" t="s">
        <v>144</v>
      </c>
      <c r="L8" s="53" t="s">
        <v>145</v>
      </c>
      <c r="M8" s="53" t="s">
        <v>144</v>
      </c>
      <c r="N8" s="53" t="s">
        <v>145</v>
      </c>
      <c r="O8" s="53" t="s">
        <v>144</v>
      </c>
      <c r="P8" s="53" t="s">
        <v>145</v>
      </c>
      <c r="Q8" s="53" t="s">
        <v>144</v>
      </c>
      <c r="R8" s="53" t="s">
        <v>145</v>
      </c>
      <c r="S8" s="53" t="s">
        <v>144</v>
      </c>
      <c r="T8" s="53" t="s">
        <v>145</v>
      </c>
      <c r="U8" s="53" t="s">
        <v>144</v>
      </c>
      <c r="V8" s="53" t="s">
        <v>145</v>
      </c>
      <c r="W8" s="53" t="s">
        <v>144</v>
      </c>
      <c r="X8" s="53" t="s">
        <v>145</v>
      </c>
      <c r="Y8" s="53" t="s">
        <v>144</v>
      </c>
      <c r="Z8" s="53" t="s">
        <v>145</v>
      </c>
    </row>
    <row r="9" spans="2:26" x14ac:dyDescent="0.2">
      <c r="B9" s="53" t="s">
        <v>146</v>
      </c>
      <c r="C9">
        <f>IF(C5=1,IF(AND('2. b) Jahresrechnung Bedarfe'!C12&gt;(53*Berechnung!C14),'2. b) Jahresrechnung Bedarfe'!C12&lt;=(53*Berechnung!C14*0.1)+(53*Berechnung!C14)),1,0),0)</f>
        <v>0</v>
      </c>
      <c r="D9">
        <f>IF(C5=0,IF(AND('2. b) Jahresrechnung Bedarfe'!C12&lt;=((50*Berechnung!C14)+(SUM('2. a) Jahresrechnung BG'!C4:C11)-1)*15*Berechnung!C14)+((50*Berechnung!C14)+(SUM('2. a) Jahresrechnung BG'!C4:C11)-1)*15*Berechnung!C14)*0.1,'2. b) Jahresrechnung Bedarfe'!C12&gt;((50*Berechnung!C14)+(SUM('2. a) Jahresrechnung BG'!C4:C11)-1)*15*Berechnung!C14)),1,0),0)</f>
        <v>0</v>
      </c>
      <c r="E9">
        <f>IF(E5=1,IF(AND('2. b) Jahresrechnung Bedarfe'!D12&gt;(53*Berechnung!C14),'2. b) Jahresrechnung Bedarfe'!D12&lt;=(53*Berechnung!C14*0.1)+(53*Berechnung!C14)),1,0),0)</f>
        <v>0</v>
      </c>
      <c r="F9">
        <f>IF(E5=0,IF(AND('2. b) Jahresrechnung Bedarfe'!D12&lt;=((50*Berechnung!C14)+(SUM('2. a) Jahresrechnung BG'!D4:D11)-1)*15*Berechnung!C14)+((50*Berechnung!C14)+(SUM('2. a) Jahresrechnung BG'!D4:D11)-1)*15*Berechnung!C14)*0.1,'2. b) Jahresrechnung Bedarfe'!D12&gt;((50*Berechnung!C14)+(SUM('2. a) Jahresrechnung BG'!D4:D11)-1)*15*Berechnung!C14)),1,0),0)</f>
        <v>0</v>
      </c>
      <c r="G9">
        <f>IF(G5=1,IF(AND('2. b) Jahresrechnung Bedarfe'!E12&gt;(53*Berechnung!C14),'2. b) Jahresrechnung Bedarfe'!E12&lt;=(53*Berechnung!C14*0.1)+(53*Berechnung!C14)),1,0),0)</f>
        <v>0</v>
      </c>
      <c r="H9">
        <f>IF(G5=0,IF(AND('2. b) Jahresrechnung Bedarfe'!E12&lt;=((50*Berechnung!C14)+(SUM('2. a) Jahresrechnung BG'!E4:E11)-1)*15*Berechnung!C14)+((50*Berechnung!C14)+(SUM('2. a) Jahresrechnung BG'!E4:E11)-1)*15*Berechnung!C14)*0.1,'2. b) Jahresrechnung Bedarfe'!E12&gt;((50*Berechnung!C14)+(SUM('2. a) Jahresrechnung BG'!E4:E11)-1)*15*Berechnung!C14)),1,0),0)</f>
        <v>0</v>
      </c>
      <c r="I9">
        <f>IF(I5=1,IF(AND('2. b) Jahresrechnung Bedarfe'!F12&gt;(53*Berechnung!C14),'2. b) Jahresrechnung Bedarfe'!F12&lt;=(53*Berechnung!C14*0.1)+(53*Berechnung!C14)),1,0),0)</f>
        <v>0</v>
      </c>
      <c r="J9">
        <f>IF(I5=0,IF(AND('2. b) Jahresrechnung Bedarfe'!F12&lt;=((50*Berechnung!C14)+(SUM('2. a) Jahresrechnung BG'!F4:F11)-1)*15*Berechnung!C14)+((50*Berechnung!C14)+(SUM('2. a) Jahresrechnung BG'!F4:F11)-1)*15*Berechnung!C14)*0.1,'2. b) Jahresrechnung Bedarfe'!F12&gt;((50*Berechnung!C14)+(SUM('2. a) Jahresrechnung BG'!F4:F11)-1)*15*Berechnung!C14)),1,0),0)</f>
        <v>0</v>
      </c>
      <c r="K9">
        <f>IF(K5=1,IF(AND('2. b) Jahresrechnung Bedarfe'!G12&gt;(53*Berechnung!C14),'2. b) Jahresrechnung Bedarfe'!G12&lt;=(53*Berechnung!C14*0.1)+(53*Berechnung!C14)),1,0),0)</f>
        <v>0</v>
      </c>
      <c r="L9">
        <f>IF(K5=0,IF(AND('2. b) Jahresrechnung Bedarfe'!G12&lt;=((50*Berechnung!C14)+(SUM('2. a) Jahresrechnung BG'!G4:G11)-1)*15*Berechnung!C14)+((50*Berechnung!C14)+(SUM('2. a) Jahresrechnung BG'!G4:G11)-1)*15*Berechnung!C14)*0.1,'2. b) Jahresrechnung Bedarfe'!G12&gt;((50*Berechnung!C14)+(SUM('2. a) Jahresrechnung BG'!G4:G11)-1)*15*Berechnung!C14)),1,0),0)</f>
        <v>0</v>
      </c>
      <c r="M9">
        <f>IF(M5=1,IF(AND('2. b) Jahresrechnung Bedarfe'!H12&gt;(53*Berechnung!C14),'2. b) Jahresrechnung Bedarfe'!H12&lt;=(53*Berechnung!C14*0.1)+(53*Berechnung!C14)),1,0),0)</f>
        <v>0</v>
      </c>
      <c r="N9">
        <f>IF(M5=0,IF(AND('2. b) Jahresrechnung Bedarfe'!H12&lt;=((50*Berechnung!C14)+(SUM('2. a) Jahresrechnung BG'!H4:H11)-1)*15*Berechnung!C14)+((50*Berechnung!C14)+(SUM('2. a) Jahresrechnung BG'!H4:H11)-1)*15*Berechnung!C14)*0.1,'2. b) Jahresrechnung Bedarfe'!H12&gt;((50*Berechnung!C14)+(SUM('2. a) Jahresrechnung BG'!H4:H11)-1)*15*Berechnung!C14)),1,0),0)</f>
        <v>0</v>
      </c>
      <c r="O9">
        <f>IF(O5=1,IF(AND('2. b) Jahresrechnung Bedarfe'!I12&gt;(53*Berechnung!C14),'2. b) Jahresrechnung Bedarfe'!I12&lt;=(53*Berechnung!C14*0.1)+(53*Berechnung!C14)),1,0),0)</f>
        <v>0</v>
      </c>
      <c r="P9">
        <f>IF(O5=0,IF(AND('2. b) Jahresrechnung Bedarfe'!I12&lt;=((50*Berechnung!C14)+(SUM('2. a) Jahresrechnung BG'!I4:I11)-1)*15*Berechnung!C14)+((50*Berechnung!C14)+(SUM('2. a) Jahresrechnung BG'!I4:I11)-1)*15*Berechnung!C14)*0.1,'2. b) Jahresrechnung Bedarfe'!I12&gt;((50*Berechnung!C14)+(SUM('2. a) Jahresrechnung BG'!I4:I11)-1)*15*Berechnung!C14)),1,0),0)</f>
        <v>0</v>
      </c>
      <c r="Q9">
        <f>IF(Q5=1,IF(AND('2. b) Jahresrechnung Bedarfe'!J12&gt;(53*Berechnung!C14),'2. b) Jahresrechnung Bedarfe'!J12&lt;=(53*Berechnung!C14*0.1)+(53*Berechnung!C14)),1,0),0)</f>
        <v>0</v>
      </c>
      <c r="R9">
        <f>IF(Q5=0,IF(AND('2. b) Jahresrechnung Bedarfe'!J12&lt;=((50*Berechnung!C14)+(SUM('2. a) Jahresrechnung BG'!J4:J11)-1)*15*Berechnung!C14)+((50*Berechnung!C14)+(SUM('2. a) Jahresrechnung BG'!J4:J11)-1)*15*Berechnung!C14)*0.1,'2. b) Jahresrechnung Bedarfe'!J12&gt;((50*Berechnung!C14)+(SUM('2. a) Jahresrechnung BG'!J4:J11)-1)*15*Berechnung!C14)),1,0),0)</f>
        <v>0</v>
      </c>
      <c r="S9">
        <f>IF(S5=1,IF(AND('2. b) Jahresrechnung Bedarfe'!K12&gt;(53*Berechnung!C14),'2. b) Jahresrechnung Bedarfe'!K12&lt;=(53*Berechnung!C14*0.1)+(53*Berechnung!C14)),1,0),0)</f>
        <v>0</v>
      </c>
      <c r="T9">
        <f>IF(S5=0,IF(AND('2. b) Jahresrechnung Bedarfe'!K12&lt;=((50*Berechnung!C14)+(SUM('2. a) Jahresrechnung BG'!K4:K11)-1)*15*Berechnung!C14)+((50*Berechnung!C14)+(SUM('2. a) Jahresrechnung BG'!K4:K11)-1)*15*Berechnung!C14)*0.1,'2. b) Jahresrechnung Bedarfe'!K12&gt;((50*Berechnung!C14)+(SUM('2. a) Jahresrechnung BG'!K4:K11)-1)*15*Berechnung!C14)),1,0),0)</f>
        <v>0</v>
      </c>
      <c r="U9">
        <f>IF(U5=1,IF(AND('2. b) Jahresrechnung Bedarfe'!L12&gt;(53*Berechnung!C14),'2. b) Jahresrechnung Bedarfe'!L12&lt;=(53*Berechnung!C14*0.1)+(53*Berechnung!C14)),1,0),0)</f>
        <v>0</v>
      </c>
      <c r="V9">
        <f>IF(U5=0,IF(AND('2. b) Jahresrechnung Bedarfe'!L12&lt;=((50*Berechnung!C14)+(SUM('2. a) Jahresrechnung BG'!L4:L11)-1)*15*Berechnung!C14)+((50*Berechnung!C14)+(SUM('2. a) Jahresrechnung BG'!L4:L11)-1)*15*Berechnung!C14)*0.1,'2. b) Jahresrechnung Bedarfe'!L12&gt;((50*Berechnung!C14)+(SUM('2. a) Jahresrechnung BG'!L4:L11)-1)*15*Berechnung!C14)),1,0),0)</f>
        <v>0</v>
      </c>
      <c r="W9">
        <f>IF(W5=1,IF(AND('2. b) Jahresrechnung Bedarfe'!M12&gt;(53*Berechnung!C14),'2. b) Jahresrechnung Bedarfe'!M12&lt;=(53*Berechnung!C14*0.1)+(53*Berechnung!C14)),1,0),0)</f>
        <v>0</v>
      </c>
      <c r="X9">
        <f>IF(W5=0,IF(AND('2. b) Jahresrechnung Bedarfe'!M12&lt;=((50*Berechnung!C14)+(SUM('2. a) Jahresrechnung BG'!M4:M11)-1)*15*Berechnung!C14)+((50*Berechnung!C14)+(SUM('2. a) Jahresrechnung BG'!M4:M11)-1)*15*Berechnung!C14)*0.1,'2. b) Jahresrechnung Bedarfe'!M12&gt;((50*Berechnung!C14)+(SUM('2. a) Jahresrechnung BG'!M4:M11)-1)*15*Berechnung!C14)),1,0),0)</f>
        <v>0</v>
      </c>
      <c r="Y9">
        <f>IF(Y5=1,IF(AND('2. b) Jahresrechnung Bedarfe'!N12&gt;(53*Berechnung!C14),'2. b) Jahresrechnung Bedarfe'!N12&lt;=(53*Berechnung!C14*0.1)+(53*Berechnung!C14)),1,0),0)</f>
        <v>0</v>
      </c>
      <c r="Z9">
        <f>IF(Y5=0,IF(AND('2. b) Jahresrechnung Bedarfe'!N12&lt;=((50*Berechnung!C14)+(SUM('2. a) Jahresrechnung BG'!N4:N11)-1)*15*Berechnung!C14)+((50*Berechnung!C14)+(SUM('2. a) Jahresrechnung BG'!N4:N11)-1)*15*Berechnung!C14)*0.1,'2. b) Jahresrechnung Bedarfe'!N12&gt;((50*Berechnung!C14)+(SUM('2. a) Jahresrechnung BG'!N4:N11)-1)*15*Berechnung!C14)),1,0),0)</f>
        <v>0</v>
      </c>
    </row>
    <row r="10" spans="2:26" x14ac:dyDescent="0.2">
      <c r="B10" s="53" t="s">
        <v>147</v>
      </c>
      <c r="C10">
        <f>IF(C5=1,IF(AND('2. b) Jahresrechnung Bedarfe'!C12&gt;(53*Berechnung!C14)+(53*Berechnung!C14*0.1),'2. b) Jahresrechnung Bedarfe'!C12&lt;=(53*Berechnung!C14*0.15)+(53*Berechnung!C14)),1,0),0)</f>
        <v>0</v>
      </c>
      <c r="D10">
        <f>IF(C5=0,IF(AND('2. b) Jahresrechnung Bedarfe'!C12&lt;=((50*Berechnung!C14)+(SUM('2. a) Jahresrechnung BG'!C4:C11)-1)*15*Berechnung!C14)+((50*Berechnung!C14)+(SUM('2. a) Jahresrechnung BG'!C4:C11)-1)*15*Berechnung!C14)*0.15,'2. b) Jahresrechnung Bedarfe'!C12&gt;((50*Berechnung!C14)+(SUM('2. a) Jahresrechnung BG'!C4:C11)-1)*15*Berechnung!C14)+((50*Berechnung!C14)+(SUM('2. a) Jahresrechnung BG'!C4:C11)-1)*15*Berechnung!C14)*0.1),1,0),0)</f>
        <v>0</v>
      </c>
      <c r="E10">
        <f>IF(E5=1,IF(AND('2. b) Jahresrechnung Bedarfe'!D12&gt;(53*Berechnung!C14)+(53*Berechnung!C14*0.1),'2. b) Jahresrechnung Bedarfe'!D12&lt;=(53*Berechnung!C14*0.15)+(53*Berechnung!C14)),1,0),0)</f>
        <v>0</v>
      </c>
      <c r="F10">
        <f>IF(E5=0,IF(AND('2. b) Jahresrechnung Bedarfe'!D12&lt;=((50*Berechnung!C14)+(SUM('2. a) Jahresrechnung BG'!D4:D11)-1)*15*Berechnung!C14)+((50*Berechnung!C14)+(SUM('2. a) Jahresrechnung BG'!D4:D11)-1)*15*Berechnung!C14)*0.15,'2. b) Jahresrechnung Bedarfe'!D12&gt;((50*Berechnung!C14)+(SUM('2. a) Jahresrechnung BG'!D4:D11)-1)*15*Berechnung!C14)+((50*Berechnung!C14)+(SUM('2. a) Jahresrechnung BG'!D4:D11)-1)*15*Berechnung!C14)*0.1),1,0),0)</f>
        <v>0</v>
      </c>
      <c r="G10">
        <f>IF(G5=1,IF(AND('2. b) Jahresrechnung Bedarfe'!E12&gt;(53*Berechnung!C14)+(53*Berechnung!C14*0.1),'2. b) Jahresrechnung Bedarfe'!E12&lt;=(53*Berechnung!C14*0.15)+(53*Berechnung!C14)),1,0),0)</f>
        <v>0</v>
      </c>
      <c r="H10">
        <f>IF(G5=0,IF(AND('2. b) Jahresrechnung Bedarfe'!E12&lt;=((50*Berechnung!C14)+(SUM('2. a) Jahresrechnung BG'!E4:G11)-1)*15*Berechnung!C14)+((50*Berechnung!C14)+(SUM('2. a) Jahresrechnung BG'!E4:E11)-1)*15*Berechnung!C14)*0.15,'2. b) Jahresrechnung Bedarfe'!E12&gt;((50*Berechnung!C14)+(SUM('2. a) Jahresrechnung BG'!E4:E11)-1)*15*Berechnung!C14)+((50*Berechnung!C14)+(SUM('2. a) Jahresrechnung BG'!E4:E11)-1)*15*Berechnung!C14)*0.1),1,0),0)</f>
        <v>0</v>
      </c>
      <c r="I10">
        <f>IF(I5=1,IF(AND('2. b) Jahresrechnung Bedarfe'!F12&gt;(53*Berechnung!C14)+(53*Berechnung!C14*0.1),'2. b) Jahresrechnung Bedarfe'!F12&lt;=(53*Berechnung!C14*0.15)+(53*Berechnung!C14)),1,0),0)</f>
        <v>0</v>
      </c>
      <c r="J10">
        <f>IF(I5=0,IF(AND('2. b) Jahresrechnung Bedarfe'!F12&lt;=((50*Berechnung!C14)+(SUM('2. a) Jahresrechnung BG'!F4:F11)-1)*15*Berechnung!C14)+((50*Berechnung!C14)+(SUM('2. a) Jahresrechnung BG'!F4:F11)-1)*15*Berechnung!C14)*0.15,'2. b) Jahresrechnung Bedarfe'!F12&gt;((50*Berechnung!C14)+(SUM('2. a) Jahresrechnung BG'!F4:F11)-1)*15*Berechnung!C14)+((50*Berechnung!C14)+(SUM('2. a) Jahresrechnung BG'!F4:F11)-1)*15*Berechnung!C14)*0.1),1,0),0)</f>
        <v>0</v>
      </c>
      <c r="K10">
        <f>IF(K5=1,IF(AND('2. b) Jahresrechnung Bedarfe'!G12&gt;(53*Berechnung!C14)+(53*Berechnung!C14*0.1),'2. b) Jahresrechnung Bedarfe'!G12&lt;=(53*Berechnung!C14*0.15)+(53*Berechnung!C14)),1,0),0)</f>
        <v>0</v>
      </c>
      <c r="L10">
        <f>IF(K5=0,IF(AND('2. b) Jahresrechnung Bedarfe'!G12&lt;=((50*Berechnung!C14)+(SUM('2. a) Jahresrechnung BG'!G4:G11)-1)*15*Berechnung!C14)+((50*Berechnung!C14)+(SUM('2. a) Jahresrechnung BG'!G4:G11)-1)*15*Berechnung!C14)*0.15,'2. b) Jahresrechnung Bedarfe'!G12&gt;((50*Berechnung!C14)+(SUM('2. a) Jahresrechnung BG'!G4:G11)-1)*15*Berechnung!C14)+((50*Berechnung!C14)+(SUM('2. a) Jahresrechnung BG'!G4:G11)-1)*15*Berechnung!C14)*0.1),1,0),0)</f>
        <v>0</v>
      </c>
      <c r="M10">
        <f>IF(M5=1,IF(AND('2. b) Jahresrechnung Bedarfe'!H12&gt;(53*Berechnung!C14)+(53*Berechnung!C14*0.1),'2. b) Jahresrechnung Bedarfe'!H12&lt;=(53*Berechnung!C14*0.15)+(53*Berechnung!C14)),1,0),0)</f>
        <v>0</v>
      </c>
      <c r="N10">
        <f>IF(M5=0,IF(AND('2. b) Jahresrechnung Bedarfe'!H12&lt;=((50*Berechnung!C14)+(SUM('2. a) Jahresrechnung BG'!H4:H11)-1)*15*Berechnung!C14)+((50*Berechnung!C14)+(SUM('2. a) Jahresrechnung BG'!H4:H11)-1)*15*Berechnung!C14)*0.15,'2. b) Jahresrechnung Bedarfe'!H12&gt;((50*Berechnung!C14)+(SUM('2. a) Jahresrechnung BG'!H4:H11)-1)*15*Berechnung!C14)+((50*Berechnung!C14)+(SUM('2. a) Jahresrechnung BG'!H4:H11)-1)*15*Berechnung!C14)*0.1),1,0),0)</f>
        <v>0</v>
      </c>
      <c r="O10">
        <f>IF(O5=1,IF(AND('2. b) Jahresrechnung Bedarfe'!I12&gt;(53*Berechnung!C14)+(53*Berechnung!C14*0.1),'2. b) Jahresrechnung Bedarfe'!I12&lt;=(53*Berechnung!C14*0.15)+(53*Berechnung!C14)),1,0),0)</f>
        <v>0</v>
      </c>
      <c r="P10">
        <f>IF(O5=0,IF(AND('2. b) Jahresrechnung Bedarfe'!I12&lt;=((50*Berechnung!C14)+(SUM('2. a) Jahresrechnung BG'!I4:I11)-1)*15*Berechnung!C14)+((50*Berechnung!C14)+(SUM('2. a) Jahresrechnung BG'!I4:I11)-1)*15*Berechnung!C14)*0.15,'2. b) Jahresrechnung Bedarfe'!I12&gt;((50*Berechnung!C14)+(SUM('2. a) Jahresrechnung BG'!I4:I11)-1)*15*Berechnung!C14)+((50*Berechnung!C14)+(SUM('2. a) Jahresrechnung BG'!I4:I11)-1)*15*Berechnung!C14)*0.1),1,0),0)</f>
        <v>0</v>
      </c>
      <c r="Q10">
        <f>IF(Q5=1,IF(AND('2. b) Jahresrechnung Bedarfe'!J12&gt;(53*Berechnung!C14)+(53*Berechnung!C14*0.1),'2. b) Jahresrechnung Bedarfe'!J12&lt;=(53*Berechnung!C14*0.15)+(53*Berechnung!C14)),1,0),0)</f>
        <v>0</v>
      </c>
      <c r="R10">
        <f>IF(Q5=0,IF(AND('2. b) Jahresrechnung Bedarfe'!J12&lt;=((50*Berechnung!C14)+(SUM('2. a) Jahresrechnung BG'!J4:J11)-1)*15*Berechnung!C14)+((50*Berechnung!C14)+(SUM('2. a) Jahresrechnung BG'!J4:J11)-1)*15*Berechnung!C14)*0.15,'2. b) Jahresrechnung Bedarfe'!J12&gt;((50*Berechnung!C14)+(SUM('2. a) Jahresrechnung BG'!J4:J11)-1)*15*Berechnung!C14)+((50*Berechnung!C14)+(SUM('2. a) Jahresrechnung BG'!J4:J11)-1)*15*Berechnung!C14)*0.1),1,0),0)</f>
        <v>0</v>
      </c>
      <c r="S10">
        <f>IF(S5=1,IF(AND('2. b) Jahresrechnung Bedarfe'!K12&gt;(53*Berechnung!C14)+(53*Berechnung!C14*0.1),'2. b) Jahresrechnung Bedarfe'!K12&lt;=(53*Berechnung!C14*0.15)+(53*Berechnung!C14)),1,0),0)</f>
        <v>0</v>
      </c>
      <c r="T10">
        <f>IF(S5=0,IF(AND('2. b) Jahresrechnung Bedarfe'!K12&lt;=((50*Berechnung!C14)+(SUM('2. a) Jahresrechnung BG'!K4:K11)-1)*15*Berechnung!C14)+((50*Berechnung!C14)+(SUM('2. a) Jahresrechnung BG'!K4:K11)-1)*15*Berechnung!C14)*0.15,'2. b) Jahresrechnung Bedarfe'!K12&gt;((50*Berechnung!C14)+(SUM('2. a) Jahresrechnung BG'!K4:K11)-1)*15*Berechnung!C14)+((50*Berechnung!C14)+(SUM('2. a) Jahresrechnung BG'!K4:K11)-1)*15*Berechnung!C14)*0.1),1,0),0)</f>
        <v>0</v>
      </c>
      <c r="U10">
        <f>IF(U5=1,IF(AND('2. b) Jahresrechnung Bedarfe'!L12&gt;(53*Berechnung!C14)+(53*Berechnung!C14*0.1),'2. b) Jahresrechnung Bedarfe'!L12&lt;=(53*Berechnung!C14*0.15)+(53*Berechnung!C14)),1,0),0)</f>
        <v>0</v>
      </c>
      <c r="V10">
        <f>IF(U5=0,IF(AND('2. b) Jahresrechnung Bedarfe'!L12&lt;=((50*Berechnung!C14)+(SUM('2. a) Jahresrechnung BG'!L4:L11)-1)*15*Berechnung!C14)+((50*Berechnung!C14)+(SUM('2. a) Jahresrechnung BG'!L4:L11)-1)*15*Berechnung!C14)*0.15,'2. b) Jahresrechnung Bedarfe'!L12&gt;((50*Berechnung!C14)+(SUM('2. a) Jahresrechnung BG'!L4:L11)-1)*15*Berechnung!C14)+((50*Berechnung!C14)+(SUM('2. a) Jahresrechnung BG'!L4:L11)-1)*15*Berechnung!C14)*0.1),1,0),0)</f>
        <v>0</v>
      </c>
      <c r="W10">
        <f>IF(W5=1,IF(AND('2. b) Jahresrechnung Bedarfe'!M12&gt;(53*Berechnung!C14)+(53*Berechnung!C14*0.1),'2. b) Jahresrechnung Bedarfe'!M12&lt;=(53*Berechnung!C14*0.15)+(53*Berechnung!C14)),1,0),0)</f>
        <v>0</v>
      </c>
      <c r="X10">
        <f>IF(W5=0,IF(AND('2. b) Jahresrechnung Bedarfe'!M12&lt;=((50*Berechnung!C14)+(SUM('2. a) Jahresrechnung BG'!M4:M11)-1)*15*Berechnung!C14)+((50*Berechnung!C14)+(SUM('2. a) Jahresrechnung BG'!M4:M11)-1)*15*Berechnung!C14)*0.15,'2. b) Jahresrechnung Bedarfe'!M12&gt;((50*Berechnung!C14)+(SUM('2. a) Jahresrechnung BG'!M4:M11)-1)*15*Berechnung!C14)+((50*Berechnung!C14)+(SUM('2. a) Jahresrechnung BG'!M4:M11)-1)*15*Berechnung!C14)*0.1),1,0),0)</f>
        <v>0</v>
      </c>
      <c r="Y10">
        <f>IF(Y5=1,IF(AND('2. b) Jahresrechnung Bedarfe'!N12&gt;(53*Berechnung!C14)+(53*Berechnung!C14*0.1),'2. b) Jahresrechnung Bedarfe'!N12&lt;=(53*Berechnung!C14*0.15)+(53*Berechnung!C14)),1,0),0)</f>
        <v>0</v>
      </c>
      <c r="Z10">
        <f>IF(Y5=0,IF(AND('2. b) Jahresrechnung Bedarfe'!N12&lt;=((50*Berechnung!C14)+(SUM('2. a) Jahresrechnung BG'!N4:N11)-1)*15*Berechnung!C14)+((50*Berechnung!C14)+(SUM('2. a) Jahresrechnung BG'!N4:N11)-1)*15*Berechnung!C14)*0.15,'2. b) Jahresrechnung Bedarfe'!N12&gt;((50*Berechnung!C14)+(SUM('2. a) Jahresrechnung BG'!N4:N11)-1)*15*Berechnung!C14)+((50*Berechnung!C14)+(SUM('2. a) Jahresrechnung BG'!N4:N11)-1)*15*Berechnung!C14)*0.1),1,0),0)</f>
        <v>0</v>
      </c>
    </row>
    <row r="11" spans="2:26" x14ac:dyDescent="0.2">
      <c r="B11" s="53" t="s">
        <v>148</v>
      </c>
      <c r="C11" s="8">
        <f>IF(C5=1,IF('2. b) Jahresrechnung Bedarfe'!C12&gt;(53*Berechnung!C14)+(53*Berechnung!C14*0.15),1,0),0)</f>
        <v>0</v>
      </c>
      <c r="D11">
        <f>IF(C5=0,IF('2. b) Jahresrechnung Bedarfe'!C12&gt;((50*Berechnung!C14)+(SUM('2. a) Jahresrechnung BG'!C4:C11)-1)*15*Berechnung!C14)+((50*Berechnung!C14)+(SUM('2. a) Jahresrechnung BG'!C4:C11)-1)*15*Berechnung!C14)*0.15,1,0),0)</f>
        <v>0</v>
      </c>
      <c r="E11" s="8">
        <f>IF(E5=1,IF('2. b) Jahresrechnung Bedarfe'!D12&gt;(53*Berechnung!C14)+(53*Berechnung!C14*0.15),1,0),0)</f>
        <v>0</v>
      </c>
      <c r="F11">
        <f>IF(E5=0,IF('2. b) Jahresrechnung Bedarfe'!D12&gt;((50*Berechnung!C14)+(SUM('2. a) Jahresrechnung BG'!D4:D11)-1)*15*Berechnung!C14)+((50*Berechnung!C14)+(SUM('2. a) Jahresrechnung BG'!D4:D11)-1)*15*Berechnung!C14)*0.15,1,0),0)</f>
        <v>0</v>
      </c>
      <c r="G11" s="8">
        <f>IF(G5=1,IF('2. b) Jahresrechnung Bedarfe'!E12&gt;(53*Berechnung!C14)+(53*Berechnung!C14*0.15),1,0),0)</f>
        <v>0</v>
      </c>
      <c r="H11">
        <f>IF(G5=0,IF('2. b) Jahresrechnung Bedarfe'!E12&gt;((50*Berechnung!C14)+(SUM('2. a) Jahresrechnung BG'!E4:E11)-1)*15*Berechnung!C14)+((50*Berechnung!C14)+(SUM('2. a) Jahresrechnung BG'!E4:E11)-1)*15*Berechnung!C14)*0.15,1,0),0)</f>
        <v>0</v>
      </c>
      <c r="I11" s="8">
        <f>IF(I5=1,IF('2. b) Jahresrechnung Bedarfe'!F12&gt;(53*Berechnung!C14)+(53*Berechnung!C14*0.15),1,0),0)</f>
        <v>0</v>
      </c>
      <c r="J11">
        <f>IF(I5=0,IF('2. b) Jahresrechnung Bedarfe'!F12&gt;((50*Berechnung!C14)+(SUM('2. a) Jahresrechnung BG'!F4:F11)-1)*15*Berechnung!C14)+((50*Berechnung!C14)+(SUM('2. a) Jahresrechnung BG'!F4:F11)-1)*15*Berechnung!C14)*0.15,1,0),0)</f>
        <v>0</v>
      </c>
      <c r="K11" s="8">
        <f>IF(K5=1,IF('2. b) Jahresrechnung Bedarfe'!G12&gt;(53*Berechnung!C14)+(53*Berechnung!C14*0.15),1,0),0)</f>
        <v>0</v>
      </c>
      <c r="L11">
        <f>IF(K5=0,IF('2. b) Jahresrechnung Bedarfe'!G12&gt;((50*Berechnung!C14)+(SUM('2. a) Jahresrechnung BG'!G4:G11)-1)*15*Berechnung!C14)+((50*Berechnung!C14)+(SUM('2. a) Jahresrechnung BG'!G4:G11)-1)*15*Berechnung!C14)*0.15,1,0),0)</f>
        <v>0</v>
      </c>
      <c r="M11" s="8">
        <f>IF(M5=1,IF('2. b) Jahresrechnung Bedarfe'!H12&gt;(53*Berechnung!C14)+(53*Berechnung!C14*0.15),1,0),0)</f>
        <v>0</v>
      </c>
      <c r="N11">
        <f>IF(M5=0,IF('2. b) Jahresrechnung Bedarfe'!H12&gt;((50*Berechnung!C14)+(SUM('2. a) Jahresrechnung BG'!H4:H11)-1)*15*Berechnung!C14)+((50*Berechnung!C14)+(SUM('2. a) Jahresrechnung BG'!H4:H11)-1)*15*Berechnung!C14)*0.15,1,0),0)</f>
        <v>0</v>
      </c>
      <c r="O11" s="8">
        <f>IF(O5=1,IF('2. b) Jahresrechnung Bedarfe'!I12&gt;(53*Berechnung!C14)+(53*Berechnung!C14*0.15),1,0),0)</f>
        <v>0</v>
      </c>
      <c r="P11">
        <f>IF(O5=0,IF('2. b) Jahresrechnung Bedarfe'!I12&gt;((50*Berechnung!C14)+(SUM('2. a) Jahresrechnung BG'!I4:I11)-1)*15*Berechnung!C14)+((50*Berechnung!C14)+(SUM('2. a) Jahresrechnung BG'!I4:I11)-1)*15*Berechnung!C14)*0.15,1,0),0)</f>
        <v>0</v>
      </c>
      <c r="Q11" s="8">
        <f>IF(Q5=1,IF('2. b) Jahresrechnung Bedarfe'!J12&gt;(53*Berechnung!C14)+(53*Berechnung!C14*0.15),1,0),0)</f>
        <v>0</v>
      </c>
      <c r="R11">
        <f>IF(Q5=0,IF('2. b) Jahresrechnung Bedarfe'!J12&gt;((50*Berechnung!C14)+(SUM('2. a) Jahresrechnung BG'!J4:J11)-1)*15*Berechnung!C14)+((50*Berechnung!C14)+(SUM('2. a) Jahresrechnung BG'!J4:J11)-1)*15*Berechnung!C14)*0.15,1,0),0)</f>
        <v>0</v>
      </c>
      <c r="S11" s="8">
        <f>IF(S5=1,IF('2. b) Jahresrechnung Bedarfe'!K12&gt;(53*Berechnung!C14)+(53*Berechnung!C14*0.15),1,0),0)</f>
        <v>0</v>
      </c>
      <c r="T11">
        <f>IF(S5=0,IF('2. b) Jahresrechnung Bedarfe'!K12&gt;((50*Berechnung!C14)+(SUM('2. a) Jahresrechnung BG'!K4:K11)-1)*15*Berechnung!C14)+((50*Berechnung!C14)+(SUM('2. a) Jahresrechnung BG'!K4:K11)-1)*15*Berechnung!C14)*0.15,1,0),0)</f>
        <v>0</v>
      </c>
      <c r="U11" s="8">
        <f>IF(U5=1,IF('2. b) Jahresrechnung Bedarfe'!L12&gt;(53*Berechnung!C14)+(53*Berechnung!C14*0.15),1,0),0)</f>
        <v>0</v>
      </c>
      <c r="V11">
        <f>IF(U5=0,IF('2. b) Jahresrechnung Bedarfe'!L12&gt;((50*Berechnung!C14)+(SUM('2. a) Jahresrechnung BG'!L4:L11)-1)*15*Berechnung!C14)+((50*Berechnung!C14)+(SUM('2. a) Jahresrechnung BG'!L4:L11)-1)*15*Berechnung!C14)*0.15,1,0),0)</f>
        <v>0</v>
      </c>
      <c r="W11" s="8">
        <f>IF(W5=1,IF('2. b) Jahresrechnung Bedarfe'!M12&gt;(53*Berechnung!C14)+(53*Berechnung!C14*0.15),1,0),0)</f>
        <v>0</v>
      </c>
      <c r="X11">
        <f>IF(W5=0,IF('2. b) Jahresrechnung Bedarfe'!M12&gt;((50*Berechnung!C14)+(SUM('2. a) Jahresrechnung BG'!M4:M11)-1)*15*Berechnung!C14)+((50*Berechnung!C14)+(SUM('2. a) Jahresrechnung BG'!M4:M11)-1)*15*Berechnung!C14)*0.15,1,0),0)</f>
        <v>0</v>
      </c>
      <c r="Y11" s="8">
        <f>IF(Y5=1,IF('2. b) Jahresrechnung Bedarfe'!N12&gt;(53*Berechnung!C14)+(53*Berechnung!C14*0.15),1,0),0)</f>
        <v>0</v>
      </c>
      <c r="Z11">
        <f>IF(Y5=0,IF('2. b) Jahresrechnung Bedarfe'!N12&gt;((50*Berechnung!C14)+(SUM('2. a) Jahresrechnung BG'!N4:N11)-1)*15*Berechnung!C14)+((50*Berechnung!C14)+(SUM('2. a) Jahresrechnung BG'!N4:N11)-1)*15*Berechnung!C14)*0.15,1,0),0)</f>
        <v>0</v>
      </c>
    </row>
    <row r="12" spans="2:26" x14ac:dyDescent="0.2">
      <c r="B12" s="53" t="s">
        <v>149</v>
      </c>
      <c r="C12" s="8">
        <f>IF(C5=1,IF('2. b) Jahresrechnung Bedarfe'!C12&lt;=(53*Berechnung!C14),1,0),0)</f>
        <v>0</v>
      </c>
      <c r="D12">
        <f>IF(C6=1,IF('2. b) Jahresrechnung Bedarfe'!C12&lt;=((50*Berechnung!C14)+(SUM('2. a) Jahresrechnung BG'!C4:C11)-1)*15*Berechnung!C14),1,0),0)</f>
        <v>0</v>
      </c>
      <c r="E12" s="8">
        <f>IF(E5=1,IF('2. b) Jahresrechnung Bedarfe'!D12&lt;=(53*Berechnung!C14),1,0),0)</f>
        <v>0</v>
      </c>
      <c r="F12">
        <f>IF(E6=1,IF('2. b) Jahresrechnung Bedarfe'!D12&lt;=((50*Berechnung!C14)+(SUM('2. a) Jahresrechnung BG'!D4:D11)-1)*15*Berechnung!C14),1,0),0)</f>
        <v>0</v>
      </c>
      <c r="G12" s="8">
        <f>IF(G5=1,IF('2. b) Jahresrechnung Bedarfe'!E12&lt;=(53*Berechnung!C14),1,0),0)</f>
        <v>0</v>
      </c>
      <c r="H12">
        <f>IF(G6=1,IF('2. b) Jahresrechnung Bedarfe'!E12&lt;=((50*Berechnung!C14)+(SUM('2. a) Jahresrechnung BG'!E4:E11)-1)*15*Berechnung!C14),1,0),0)</f>
        <v>0</v>
      </c>
      <c r="I12" s="8">
        <f>IF(I5=1,IF('2. b) Jahresrechnung Bedarfe'!F12&lt;=(53*Berechnung!C14),1,0),0)</f>
        <v>0</v>
      </c>
      <c r="J12">
        <f>IF(I6=1,IF('2. b) Jahresrechnung Bedarfe'!F12&lt;=((50*Berechnung!C14)+(SUM('2. a) Jahresrechnung BG'!F4:F11)-1)*15*Berechnung!C14),1,0),0)</f>
        <v>0</v>
      </c>
      <c r="K12" s="8">
        <f>IF(K5=1,IF('2. b) Jahresrechnung Bedarfe'!G12&lt;=(53*Berechnung!C14),1,0),0)</f>
        <v>0</v>
      </c>
      <c r="L12">
        <f>IF(K6=1,IF('2. b) Jahresrechnung Bedarfe'!G12&lt;=((50*Berechnung!C14)+(SUM('2. a) Jahresrechnung BG'!G4:G11)-1)*15*Berechnung!C14),1,0),0)</f>
        <v>0</v>
      </c>
      <c r="M12" s="8">
        <f>IF(M5=1,IF('2. b) Jahresrechnung Bedarfe'!H12&lt;=(53*Berechnung!C14),1,0),0)</f>
        <v>0</v>
      </c>
      <c r="N12">
        <f>IF(M6=1,IF('2. b) Jahresrechnung Bedarfe'!H12&lt;=((50*Berechnung!C14)+(SUM('2. a) Jahresrechnung BG'!H4:H11)-1)*15*Berechnung!C14),1,0),0)</f>
        <v>0</v>
      </c>
      <c r="O12" s="8">
        <f>IF(O5=1,IF('2. b) Jahresrechnung Bedarfe'!I12&lt;=(53*Berechnung!C14),1,0),0)</f>
        <v>0</v>
      </c>
      <c r="P12">
        <f>IF(O6=1,IF('2. b) Jahresrechnung Bedarfe'!I12&lt;=((50*Berechnung!C14)+(SUM('2. a) Jahresrechnung BG'!I4:I11)-1)*15*Berechnung!C14),1,0),0)</f>
        <v>0</v>
      </c>
      <c r="Q12" s="8">
        <f>IF(Q5=1,IF('2. b) Jahresrechnung Bedarfe'!J12&lt;=(53*Berechnung!C14),1,0),0)</f>
        <v>0</v>
      </c>
      <c r="R12">
        <f>IF(Q6=1,IF('2. b) Jahresrechnung Bedarfe'!J12&lt;=((50*Berechnung!C14)+(SUM('2. a) Jahresrechnung BG'!J4:J11)-1)*15*Berechnung!C14),1,0),0)</f>
        <v>0</v>
      </c>
      <c r="S12" s="8">
        <f>IF(S5=1,IF('2. b) Jahresrechnung Bedarfe'!K12&lt;=(53*Berechnung!C14),1,0),0)</f>
        <v>0</v>
      </c>
      <c r="T12">
        <f>IF(S6=1,IF('2. b) Jahresrechnung Bedarfe'!K12&lt;=((50*Berechnung!C14)+(SUM('2. a) Jahresrechnung BG'!K4:K11)-1)*15*Berechnung!C14),1,0),0)</f>
        <v>0</v>
      </c>
      <c r="U12" s="8">
        <f>IF(U5=1,IF('2. b) Jahresrechnung Bedarfe'!L12&lt;=(53*Berechnung!C14),1,0),0)</f>
        <v>0</v>
      </c>
      <c r="V12">
        <f>IF(U6=1,IF('2. b) Jahresrechnung Bedarfe'!L12&lt;=((50*Berechnung!C14)+(SUM('2. a) Jahresrechnung BG'!L4:L11)-1)*15*Berechnung!C14),1,0),0)</f>
        <v>0</v>
      </c>
      <c r="W12" s="8">
        <f>IF(W5=1,IF('2. b) Jahresrechnung Bedarfe'!M12&lt;=(53*Berechnung!C14),1,0),0)</f>
        <v>0</v>
      </c>
      <c r="X12">
        <f>IF(W6=1,IF('2. b) Jahresrechnung Bedarfe'!M12&lt;=((50*Berechnung!C14)+(SUM('2. a) Jahresrechnung BG'!M4:M11)-1)*15*Berechnung!C14),1,0),0)</f>
        <v>0</v>
      </c>
      <c r="Y12" s="8">
        <f>IF(Y5=1,IF('2. b) Jahresrechnung Bedarfe'!N12&lt;=(53*Berechnung!C14),1,0),0)</f>
        <v>0</v>
      </c>
      <c r="Z12">
        <f>IF(Y6=1,IF('2. b) Jahresrechnung Bedarfe'!N12&lt;=((50*Berechnung!C14)+(SUM('2. a) Jahresrechnung BG'!N4:N11)-1)*15*Berechnung!C14),1,0),0)</f>
        <v>0</v>
      </c>
    </row>
    <row r="13" spans="2:26" x14ac:dyDescent="0.2">
      <c r="B13" s="53" t="s">
        <v>150</v>
      </c>
      <c r="C13" t="str">
        <f>IF(OR(Berechnung!C11=1,Berechnung!D11=1),"Nein.",IF(OR(Berechnung!C12=1,Berechnung!D12=1),"Ja.",IF(OR(Berechnung!C9=1,Berechnung!D9=1),"Noch in der Toleranz.",IF('2. b) Jahresrechnung Bedarfe'!C11="Ja",IF(OR(Berechnung!C10=1,Berechnung!D10=1),"Noch in der Toleranz.","Nein."),""))))</f>
        <v/>
      </c>
      <c r="E13" t="str">
        <f>IF(OR(Berechnung!E11=1,Berechnung!F11=1),"Nein.",IF(OR(Berechnung!E12=1,Berechnung!F12=1),"Ja.",IF(OR(Berechnung!E9=1,Berechnung!F9=1),"Noch in der Toleranz.",IF('2. b) Jahresrechnung Bedarfe'!D11="Ja",IF(OR(Berechnung!E10=1,Berechnung!F10=1),"Noch in der Toleranz.","Nein."),""))))</f>
        <v/>
      </c>
      <c r="G13" t="str">
        <f>IF(OR(Berechnung!G11=1,Berechnung!H11=1),"Nein.",IF(OR(Berechnung!G12=1,Berechnung!H12=1),"Ja.",IF(OR(Berechnung!G9=1,Berechnung!H9=1),"Noch in der Toleranz.",IF('2. b) Jahresrechnung Bedarfe'!E11="Ja",IF(OR(Berechnung!G10=1,Berechnung!H10=1),"Noch in der Toleranz.","Nein."),""))))</f>
        <v/>
      </c>
      <c r="I13" t="str">
        <f>IF(OR(Berechnung!I11=1,Berechnung!J11=1),"Nein.",IF(OR(Berechnung!I12=1,Berechnung!J12=1),"Ja.",IF(OR(Berechnung!I9=1,Berechnung!J9=1),"Noch in der Toleranz.",IF('2. b) Jahresrechnung Bedarfe'!F11="Ja",IF(OR(Berechnung!I10=1,Berechnung!J10=1),"Noch in der Toleranz.","Nein."),""))))</f>
        <v/>
      </c>
      <c r="K13" t="str">
        <f>IF(OR(Berechnung!K11=1,Berechnung!L11=1),"Nein.",IF(OR(Berechnung!K12=1,Berechnung!L12=1),"Ja.",IF(OR(Berechnung!K9=1,Berechnung!L9=1),"Noch in der Toleranz.",IF('2. b) Jahresrechnung Bedarfe'!G11="Ja",IF(OR(Berechnung!K10=1,Berechnung!L10=1),"Noch in der Toleranz.","Nein."),""))))</f>
        <v/>
      </c>
      <c r="M13" t="str">
        <f>IF(OR(Berechnung!M11=1,Berechnung!N11=1),"Nein.",IF(OR(Berechnung!M12=1,Berechnung!N12=1),"Ja.",IF(OR(Berechnung!M9=1,Berechnung!N9=1),"Noch in der Toleranz.",IF('2. b) Jahresrechnung Bedarfe'!H11="Ja",IF(OR(Berechnung!M10=1,Berechnung!N10=1),"Noch in der Toleranz.","Nein."),""))))</f>
        <v/>
      </c>
      <c r="O13" t="str">
        <f>IF(OR(Berechnung!O11=1,Berechnung!P11=1),"Nein.",IF(OR(Berechnung!O12=1,Berechnung!P12=1),"Ja.",IF(OR(Berechnung!O9=1,Berechnung!P9=1),"Noch in der Toleranz.",IF('2. b) Jahresrechnung Bedarfe'!I11="Ja",IF(OR(Berechnung!O10=1,Berechnung!P10=1),"Noch in der Toleranz.","Nein."),""))))</f>
        <v/>
      </c>
      <c r="Q13" t="str">
        <f>IF(OR(Berechnung!Q11=1,Berechnung!R11=1),"Nein.",IF(OR(Berechnung!Q12=1,Berechnung!R12=1),"Ja.",IF(OR(Berechnung!Q9=1,Berechnung!R9=1),"Noch in der Toleranz.",IF('2. b) Jahresrechnung Bedarfe'!J11="Ja",IF(OR(Berechnung!Q10=1,Berechnung!R10=1),"Noch in der Toleranz.","Nein."),""))))</f>
        <v/>
      </c>
      <c r="S13" t="str">
        <f>IF(OR(Berechnung!S11=1,Berechnung!T11=1),"Nein.",IF(OR(Berechnung!S12=1,Berechnung!T12=1),"Ja.",IF(OR(Berechnung!S9=1,Berechnung!T9=1),"Noch in der Toleranz.",IF('2. b) Jahresrechnung Bedarfe'!K11="Ja",IF(OR(Berechnung!S10=1,Berechnung!T10=1),"Noch in der Toleranz.","Nein."),""))))</f>
        <v/>
      </c>
      <c r="U13" t="str">
        <f>IF(OR(Berechnung!U11=1,Berechnung!V11=1),"Nein.",IF(OR(Berechnung!U12=1,Berechnung!V12=1),"Ja.",IF(OR(Berechnung!U9=1,Berechnung!V9=1),"Noch in der Toleranz.",IF('2. b) Jahresrechnung Bedarfe'!L11="Ja",IF(OR(Berechnung!U10=1,Berechnung!V10=1),"Noch in der Toleranz.","Nein."),""))))</f>
        <v/>
      </c>
      <c r="W13" t="str">
        <f>IF(OR(Berechnung!W11=1,Berechnung!X11=1),"Nein.",IF(OR(Berechnung!W12=1,Berechnung!X12=1),"Ja.",IF(OR(Berechnung!W9=1,Berechnung!X9=1),"Noch in der Toleranz.",IF('2. b) Jahresrechnung Bedarfe'!M11="Ja",IF(OR(Berechnung!W10=1,Berechnung!X10=1),"Noch in der Toleranz.","Nein."),""))))</f>
        <v/>
      </c>
      <c r="Y13" t="str">
        <f>IF(OR(Berechnung!Y11=1,Berechnung!Z11=1),"Nein.",IF(OR(Berechnung!Y12=1,Berechnung!Z12=1),"Ja.",IF(OR(Berechnung!Y9=1,Berechnung!Z9=1),"Noch in der Toleranz.",IF('2. b) Jahresrechnung Bedarfe'!N11="Ja",IF(OR(Berechnung!Y10=1,Berechnung!Z10=1),"Noch in der Toleranz.","Nein."),""))))</f>
        <v/>
      </c>
    </row>
    <row r="14" spans="2:26" x14ac:dyDescent="0.2">
      <c r="B14" s="53" t="s">
        <v>151</v>
      </c>
      <c r="C14" s="53">
        <v>4.6399999999999997</v>
      </c>
    </row>
    <row r="34" spans="2:17" x14ac:dyDescent="0.2">
      <c r="B34" s="53" t="s">
        <v>2082</v>
      </c>
    </row>
    <row r="35" spans="2:17" x14ac:dyDescent="0.2">
      <c r="F35" t="s">
        <v>0</v>
      </c>
      <c r="G35" t="s">
        <v>1</v>
      </c>
      <c r="H35" s="222" t="s">
        <v>2</v>
      </c>
      <c r="I35" s="222" t="s">
        <v>3</v>
      </c>
      <c r="J35" s="222" t="s">
        <v>4</v>
      </c>
      <c r="K35" s="222" t="s">
        <v>5</v>
      </c>
      <c r="L35" s="223" t="s">
        <v>6</v>
      </c>
      <c r="M35" s="223" t="s">
        <v>7</v>
      </c>
      <c r="N35" s="222" t="s">
        <v>8</v>
      </c>
      <c r="O35" s="222" t="s">
        <v>9</v>
      </c>
      <c r="P35" s="222" t="s">
        <v>10</v>
      </c>
      <c r="Q35" s="222" t="s">
        <v>11</v>
      </c>
    </row>
    <row r="36" spans="2:17" ht="51" x14ac:dyDescent="0.2">
      <c r="B36" s="73" t="s">
        <v>2084</v>
      </c>
      <c r="C36" s="5" t="s">
        <v>2085</v>
      </c>
      <c r="D36" s="5" t="s">
        <v>2086</v>
      </c>
      <c r="E36" s="5" t="s">
        <v>2087</v>
      </c>
      <c r="F36">
        <f>IF('2. a) Jahresrechnung BG'!C3&gt;0,IF(SUM('2. a) Jahresrechnung BG'!C4:C11)=0,0,IF(SUM('2. a) Jahresrechnung BG'!C4:C11)=1,VLOOKUP('2. a) Jahresrechnung BG'!$J$15,Berechnung!$C$37:$E$42,3),IF(SUM('2. a) Jahresrechnung BG'!C4:C11)=2,VLOOKUP('2. a) Jahresrechnung BG'!$J$15,Berechnung!$C$43:$E$48,3),IF(SUM('2. a) Jahresrechnung BG'!C4:C11)=3,VLOOKUP('2. a) Jahresrechnung BG'!$J$15,Berechnung!$C$49:$E$54,3),IF(SUM('2. a) Jahresrechnung BG'!C4:C11)=4,VLOOKUP('2. a) Jahresrechnung BG'!$J$15,Berechnung!$C$55:$E$60,3),IF(SUM('2. a) Jahresrechnung BG'!C4:C11)=5,VLOOKUP('2. a) Jahresrechnung BG'!$J$15,Berechnung!$C$61:$E$66,3),(VLOOKUP('2. a) Jahresrechnung BG'!$J$15,Berechnung!$C$61:$E$66,3)+((SUM('2. a) Jahresrechnung BG'!C4:C11)-5)*VLOOKUP('2. a) Jahresrechnung BG'!$J$15,Berechnung!$C$67:$E$72,3))))))))),)</f>
        <v>0</v>
      </c>
      <c r="G36">
        <f>IF('2. a) Jahresrechnung BG'!D3&gt;0,IF(SUM('2. a) Jahresrechnung BG'!D4:D11)=0,0,IF(SUM('2. a) Jahresrechnung BG'!D4:D11)=1,VLOOKUP('2. a) Jahresrechnung BG'!$J$15,Berechnung!$C$37:$E$42,3),IF(SUM('2. a) Jahresrechnung BG'!D4:D11)=2,VLOOKUP('2. a) Jahresrechnung BG'!$J$15,Berechnung!$C$43:$E$48,3),IF(SUM('2. a) Jahresrechnung BG'!D4:D11)=3,VLOOKUP('2. a) Jahresrechnung BG'!$J$15,Berechnung!$C$49:$E$54,3),IF(SUM('2. a) Jahresrechnung BG'!D4:D11)=4,VLOOKUP('2. a) Jahresrechnung BG'!$J$15,Berechnung!$C$55:$E$60,3),IF(SUM('2. a) Jahresrechnung BG'!D4:D11)=5,VLOOKUP('2. a) Jahresrechnung BG'!$J$15,Berechnung!$C$61:$E$66,3),(VLOOKUP('2. a) Jahresrechnung BG'!$J$15,Berechnung!$C$61:$E$66,3)+((SUM('2. a) Jahresrechnung BG'!D4:D11)-5)*VLOOKUP('2. a) Jahresrechnung BG'!$J$15,Berechnung!$C$67:$E$72,3))))))))),)</f>
        <v>0</v>
      </c>
      <c r="H36">
        <f>IF('2. a) Jahresrechnung BG'!E3&gt;0,IF(SUM('2. a) Jahresrechnung BG'!E4:E11)=0,0,IF(SUM('2. a) Jahresrechnung BG'!E4:E11)=1,VLOOKUP('2. a) Jahresrechnung BG'!$J$15,Berechnung!$C$37:$E$42,3),IF(SUM('2. a) Jahresrechnung BG'!E4:E11)=2,VLOOKUP('2. a) Jahresrechnung BG'!$J$15,Berechnung!$C$43:$E$48,3),IF(SUM('2. a) Jahresrechnung BG'!E4:E11)=3,VLOOKUP('2. a) Jahresrechnung BG'!$J$15,Berechnung!$C$49:$E$54,3),IF(SUM('2. a) Jahresrechnung BG'!E4:E11)=4,VLOOKUP('2. a) Jahresrechnung BG'!$J$15,Berechnung!$C$55:$E$60,3),IF(SUM('2. a) Jahresrechnung BG'!E4:E11)=5,VLOOKUP('2. a) Jahresrechnung BG'!$J$15,Berechnung!$C$61:$E$66,3),(VLOOKUP('2. a) Jahresrechnung BG'!$J$15,Berechnung!$C$61:$E$66,3)+((SUM('2. a) Jahresrechnung BG'!E4:E11)-5)*VLOOKUP('2. a) Jahresrechnung BG'!$J$15,Berechnung!$C$67:$E$72,3))))))))),)</f>
        <v>0</v>
      </c>
      <c r="I36">
        <f>IF('2. a) Jahresrechnung BG'!F3&gt;0,IF(SUM('2. a) Jahresrechnung BG'!F4:F11)=0,0,IF(SUM('2. a) Jahresrechnung BG'!F4:F11)=1,VLOOKUP('2. a) Jahresrechnung BG'!$J$15,Berechnung!$C$37:$E$42,3),IF(SUM('2. a) Jahresrechnung BG'!F4:F11)=2,VLOOKUP('2. a) Jahresrechnung BG'!$J$15,Berechnung!$C$43:$E$48,3),IF(SUM('2. a) Jahresrechnung BG'!F4:F11)=3,VLOOKUP('2. a) Jahresrechnung BG'!$J$15,Berechnung!$C$49:$E$54,3),IF(SUM('2. a) Jahresrechnung BG'!F4:F11)=4,VLOOKUP('2. a) Jahresrechnung BG'!$J$15,Berechnung!$C$55:$E$60,3),IF(SUM('2. a) Jahresrechnung BG'!F4:F11)=5,VLOOKUP('2. a) Jahresrechnung BG'!$J$15,Berechnung!$C$61:$E$66,3),(VLOOKUP('2. a) Jahresrechnung BG'!$J$15,Berechnung!$C$61:$E$66,3)+((SUM('2. a) Jahresrechnung BG'!F4:F11)-5)*VLOOKUP('2. a) Jahresrechnung BG'!$J$15,Berechnung!$C$67:$E$72,3))))))))),)</f>
        <v>0</v>
      </c>
      <c r="J36">
        <f>IF('2. a) Jahresrechnung BG'!G3&gt;0,IF(SUM('2. a) Jahresrechnung BG'!G4:G11)=0,0,IF(SUM('2. a) Jahresrechnung BG'!G4:G11)=1,VLOOKUP('2. a) Jahresrechnung BG'!$J$15,Berechnung!$C$37:$E$42,3),IF(SUM('2. a) Jahresrechnung BG'!G4:G11)=2,VLOOKUP('2. a) Jahresrechnung BG'!$J$15,Berechnung!$C$43:$E$48,3),IF(SUM('2. a) Jahresrechnung BG'!G4:G11)=3,VLOOKUP('2. a) Jahresrechnung BG'!$J$15,Berechnung!$C$49:$E$54,3),IF(SUM('2. a) Jahresrechnung BG'!G4:G11)=4,VLOOKUP('2. a) Jahresrechnung BG'!$J$15,Berechnung!$C$55:$E$60,3),IF(SUM('2. a) Jahresrechnung BG'!G4:G11)=5,VLOOKUP('2. a) Jahresrechnung BG'!$J$15,Berechnung!$C$61:$E$66,3),(VLOOKUP('2. a) Jahresrechnung BG'!$J$15,Berechnung!$C$61:$E$66,3)+((SUM('2. a) Jahresrechnung BG'!G4:G11)-5)*VLOOKUP('2. a) Jahresrechnung BG'!$J$15,Berechnung!$C$67:$E$72,3))))))))),)</f>
        <v>0</v>
      </c>
      <c r="K36">
        <f>IF('2. a) Jahresrechnung BG'!H3&gt;0,IF(SUM('2. a) Jahresrechnung BG'!H4:H11)=0,0,IF(SUM('2. a) Jahresrechnung BG'!H4:H11)=1,VLOOKUP('2. a) Jahresrechnung BG'!$J$15,Berechnung!$C$37:$E$42,3),IF(SUM('2. a) Jahresrechnung BG'!H4:H11)=2,VLOOKUP('2. a) Jahresrechnung BG'!$J$15,Berechnung!$C$43:$E$48,3),IF(SUM('2. a) Jahresrechnung BG'!H4:H11)=3,VLOOKUP('2. a) Jahresrechnung BG'!$J$15,Berechnung!$C$49:$E$54,3),IF(SUM('2. a) Jahresrechnung BG'!H4:H11)=4,VLOOKUP('2. a) Jahresrechnung BG'!$J$15,Berechnung!$C$55:$E$60,3),IF(SUM('2. a) Jahresrechnung BG'!H4:H11)=5,VLOOKUP('2. a) Jahresrechnung BG'!$J$15,Berechnung!$C$61:$E$66,3),(VLOOKUP('2. a) Jahresrechnung BG'!$J$15,Berechnung!$C$61:$E$66,3)+((SUM('2. a) Jahresrechnung BG'!H4:H11)-5)*VLOOKUP('2. a) Jahresrechnung BG'!$J$15,Berechnung!$C$67:$E$72,3))))))))),)</f>
        <v>0</v>
      </c>
      <c r="L36">
        <f>IF('2. a) Jahresrechnung BG'!I3&gt;0,IF(SUM('2. a) Jahresrechnung BG'!I4:I11)=0,0,IF(SUM('2. a) Jahresrechnung BG'!I4:I11)=1,VLOOKUP('2. a) Jahresrechnung BG'!$J$15,Berechnung!$C$37:$E$42,3),IF(SUM('2. a) Jahresrechnung BG'!I4:I11)=2,VLOOKUP('2. a) Jahresrechnung BG'!$J$15,Berechnung!$C$43:$E$48,3),IF(SUM('2. a) Jahresrechnung BG'!I4:I11)=3,VLOOKUP('2. a) Jahresrechnung BG'!$J$15,Berechnung!$C$49:$E$54,3),IF(SUM('2. a) Jahresrechnung BG'!I4:I11)=4,VLOOKUP('2. a) Jahresrechnung BG'!$J$15,Berechnung!$C$55:$E$60,3),IF(SUM('2. a) Jahresrechnung BG'!I4:I11)=5,VLOOKUP('2. a) Jahresrechnung BG'!$J$15,Berechnung!$C$61:$E$66,3),(VLOOKUP('2. a) Jahresrechnung BG'!$J$15,Berechnung!$C$61:$E$66,3)+((SUM('2. a) Jahresrechnung BG'!I4:I11)-5)*VLOOKUP('2. a) Jahresrechnung BG'!$J$15,Berechnung!$C$67:$E$72,3))))))))),)</f>
        <v>0</v>
      </c>
      <c r="M36">
        <f>IF('2. a) Jahresrechnung BG'!J3&gt;0,IF(SUM('2. a) Jahresrechnung BG'!J4:J11)=0,0,IF(SUM('2. a) Jahresrechnung BG'!J4:J11)=1,VLOOKUP('2. a) Jahresrechnung BG'!$J$15,Berechnung!$C$37:$E$42,3),IF(SUM('2. a) Jahresrechnung BG'!J4:J11)=2,VLOOKUP('2. a) Jahresrechnung BG'!$J$15,Berechnung!$C$43:$E$48,3),IF(SUM('2. a) Jahresrechnung BG'!J4:J11)=3,VLOOKUP('2. a) Jahresrechnung BG'!$J$15,Berechnung!$C$49:$E$54,3),IF(SUM('2. a) Jahresrechnung BG'!J4:J11)=4,VLOOKUP('2. a) Jahresrechnung BG'!$J$15,Berechnung!$C$55:$E$60,3),IF(SUM('2. a) Jahresrechnung BG'!J4:J11)=5,VLOOKUP('2. a) Jahresrechnung BG'!$J$15,Berechnung!$C$61:$E$66,3),(VLOOKUP('2. a) Jahresrechnung BG'!$J$15,Berechnung!$C$61:$E$66,3)+((SUM('2. a) Jahresrechnung BG'!J4:J11)-5)*VLOOKUP('2. a) Jahresrechnung BG'!$J$15,Berechnung!$C$67:$E$72,3))))))))),)</f>
        <v>0</v>
      </c>
      <c r="N36">
        <f>IF('2. a) Jahresrechnung BG'!K3&gt;0,IF(SUM('2. a) Jahresrechnung BG'!K4:K11)=0,0,IF(SUM('2. a) Jahresrechnung BG'!K4:K11)=1,VLOOKUP('2. a) Jahresrechnung BG'!$J$15,Berechnung!$C$37:$E$42,3),IF(SUM('2. a) Jahresrechnung BG'!K4:K11)=2,VLOOKUP('2. a) Jahresrechnung BG'!$J$15,Berechnung!$C$43:$E$48,3),IF(SUM('2. a) Jahresrechnung BG'!K4:K11)=3,VLOOKUP('2. a) Jahresrechnung BG'!$J$15,Berechnung!$C$49:$E$54,3),IF(SUM('2. a) Jahresrechnung BG'!K4:K11)=4,VLOOKUP('2. a) Jahresrechnung BG'!$J$15,Berechnung!$C$55:$E$60,3),IF(SUM('2. a) Jahresrechnung BG'!K4:K11)=5,VLOOKUP('2. a) Jahresrechnung BG'!$J$15,Berechnung!$C$61:$E$66,3),(VLOOKUP('2. a) Jahresrechnung BG'!$J$15,Berechnung!$C$61:$E$66,3)+((SUM('2. a) Jahresrechnung BG'!K4:K11)-5)*VLOOKUP('2. a) Jahresrechnung BG'!$J$15,Berechnung!$C$67:$E$72,3))))))))),)</f>
        <v>0</v>
      </c>
      <c r="O36">
        <f>IF('2. a) Jahresrechnung BG'!L3&gt;0,IF(SUM('2. a) Jahresrechnung BG'!L4:L11)=0,0,IF(SUM('2. a) Jahresrechnung BG'!L4:L11)=1,VLOOKUP('2. a) Jahresrechnung BG'!$J$15,Berechnung!$C$37:$E$42,3),IF(SUM('2. a) Jahresrechnung BG'!L4:L11)=2,VLOOKUP('2. a) Jahresrechnung BG'!$J$15,Berechnung!$C$43:$E$48,3),IF(SUM('2. a) Jahresrechnung BG'!L4:L11)=3,VLOOKUP('2. a) Jahresrechnung BG'!$J$15,Berechnung!$C$49:$E$54,3),IF(SUM('2. a) Jahresrechnung BG'!L4:L11)=4,VLOOKUP('2. a) Jahresrechnung BG'!$J$15,Berechnung!$C$55:$E$60,3),IF(SUM('2. a) Jahresrechnung BG'!L4:L11)=5,VLOOKUP('2. a) Jahresrechnung BG'!$J$15,Berechnung!$C$61:$E$66,3),(VLOOKUP('2. a) Jahresrechnung BG'!$J$15,Berechnung!$C$61:$E$66,3)+((SUM('2. a) Jahresrechnung BG'!L4:L11)-5)*VLOOKUP('2. a) Jahresrechnung BG'!$J$15,Berechnung!$C$67:$E$72,3))))))))),)</f>
        <v>0</v>
      </c>
      <c r="P36">
        <f>IF('2. a) Jahresrechnung BG'!M3&gt;0,IF(SUM('2. a) Jahresrechnung BG'!M4:M11)=0,0,IF(SUM('2. a) Jahresrechnung BG'!M4:M11)=1,VLOOKUP('2. a) Jahresrechnung BG'!$J$15,Berechnung!$C$37:$E$42,3),IF(SUM('2. a) Jahresrechnung BG'!M4:M11)=2,VLOOKUP('2. a) Jahresrechnung BG'!$J$15,Berechnung!$C$43:$E$48,3),IF(SUM('2. a) Jahresrechnung BG'!M4:M11)=3,VLOOKUP('2. a) Jahresrechnung BG'!$J$15,Berechnung!$C$49:$E$54,3),IF(SUM('2. a) Jahresrechnung BG'!M4:M11)=4,VLOOKUP('2. a) Jahresrechnung BG'!$J$15,Berechnung!$C$55:$E$60,3),IF(SUM('2. a) Jahresrechnung BG'!M4:M11)=5,VLOOKUP('2. a) Jahresrechnung BG'!$J$15,Berechnung!$C$61:$E$66,3),(VLOOKUP('2. a) Jahresrechnung BG'!$J$15,Berechnung!$C$61:$E$66,3)+((SUM('2. a) Jahresrechnung BG'!M4:M11)-5)*VLOOKUP('2. a) Jahresrechnung BG'!$J$15,Berechnung!$C$67:$E$72,3))))))))),)</f>
        <v>0</v>
      </c>
      <c r="Q36">
        <f>IF('2. a) Jahresrechnung BG'!N3&gt;0,IF(SUM('2. a) Jahresrechnung BG'!N4:N11)=0,0,IF(SUM('2. a) Jahresrechnung BG'!N4:N11)=1,VLOOKUP('2. a) Jahresrechnung BG'!$J$15,Berechnung!$C$37:$E$42,3),IF(SUM('2. a) Jahresrechnung BG'!N4:N11)=2,VLOOKUP('2. a) Jahresrechnung BG'!$J$15,Berechnung!$C$43:$E$48,3),IF(SUM('2. a) Jahresrechnung BG'!N4:N11)=3,VLOOKUP('2. a) Jahresrechnung BG'!$J$15,Berechnung!$C$49:$E$54,3),IF(SUM('2. a) Jahresrechnung BG'!N4:N11)=4,VLOOKUP('2. a) Jahresrechnung BG'!$J$15,Berechnung!$C$55:$E$60,3),IF(SUM('2. a) Jahresrechnung BG'!N4:N11)=5,VLOOKUP('2. a) Jahresrechnung BG'!$J$15,Berechnung!$C$61:$E$66,3),(VLOOKUP('2. a) Jahresrechnung BG'!$J$15,Berechnung!$C$61:$E$66,3)+((SUM('2. a) Jahresrechnung BG'!N4:N11)-5)*VLOOKUP('2. a) Jahresrechnung BG'!$J$15,Berechnung!$C$67:$E$72,3))))))))),)</f>
        <v>0</v>
      </c>
    </row>
    <row r="37" spans="2:17" x14ac:dyDescent="0.2">
      <c r="B37" s="252">
        <v>1</v>
      </c>
      <c r="C37" t="s">
        <v>300</v>
      </c>
      <c r="D37">
        <v>312</v>
      </c>
      <c r="E37">
        <v>343</v>
      </c>
      <c r="H37" s="227"/>
    </row>
    <row r="38" spans="2:17" x14ac:dyDescent="0.2">
      <c r="B38" s="252"/>
      <c r="C38" t="s">
        <v>213</v>
      </c>
      <c r="D38">
        <v>351</v>
      </c>
      <c r="E38">
        <v>386</v>
      </c>
    </row>
    <row r="39" spans="2:17" x14ac:dyDescent="0.2">
      <c r="B39" s="252"/>
      <c r="C39" t="s">
        <v>95</v>
      </c>
      <c r="D39">
        <v>390</v>
      </c>
      <c r="E39">
        <v>429</v>
      </c>
    </row>
    <row r="40" spans="2:17" x14ac:dyDescent="0.2">
      <c r="B40" s="252"/>
      <c r="C40" t="s">
        <v>217</v>
      </c>
      <c r="D40">
        <v>434</v>
      </c>
      <c r="E40">
        <v>477</v>
      </c>
    </row>
    <row r="41" spans="2:17" x14ac:dyDescent="0.2">
      <c r="B41" s="252"/>
      <c r="C41" t="s">
        <v>219</v>
      </c>
      <c r="D41">
        <v>482</v>
      </c>
      <c r="E41">
        <v>530</v>
      </c>
    </row>
    <row r="42" spans="2:17" x14ac:dyDescent="0.2">
      <c r="B42" s="252"/>
      <c r="C42" t="s">
        <v>272</v>
      </c>
      <c r="D42">
        <v>522</v>
      </c>
      <c r="E42">
        <v>574</v>
      </c>
    </row>
    <row r="43" spans="2:17" x14ac:dyDescent="0.2">
      <c r="B43" s="252">
        <v>2</v>
      </c>
      <c r="C43" t="s">
        <v>300</v>
      </c>
      <c r="D43">
        <v>378</v>
      </c>
      <c r="E43">
        <v>415</v>
      </c>
    </row>
    <row r="44" spans="2:17" x14ac:dyDescent="0.2">
      <c r="B44" s="252"/>
      <c r="C44" t="s">
        <v>213</v>
      </c>
      <c r="D44">
        <v>425</v>
      </c>
      <c r="E44">
        <v>466</v>
      </c>
    </row>
    <row r="45" spans="2:17" x14ac:dyDescent="0.2">
      <c r="B45" s="252"/>
      <c r="C45" t="s">
        <v>95</v>
      </c>
      <c r="D45">
        <v>473</v>
      </c>
      <c r="E45">
        <v>520</v>
      </c>
    </row>
    <row r="46" spans="2:17" x14ac:dyDescent="0.2">
      <c r="B46" s="252"/>
      <c r="C46" t="s">
        <v>217</v>
      </c>
      <c r="D46">
        <v>526</v>
      </c>
      <c r="E46">
        <v>578</v>
      </c>
    </row>
    <row r="47" spans="2:17" x14ac:dyDescent="0.2">
      <c r="B47" s="252"/>
      <c r="C47" t="s">
        <v>219</v>
      </c>
      <c r="D47">
        <v>584</v>
      </c>
      <c r="E47">
        <v>642</v>
      </c>
    </row>
    <row r="48" spans="2:17" x14ac:dyDescent="0.2">
      <c r="B48" s="252"/>
      <c r="C48" t="s">
        <v>272</v>
      </c>
      <c r="D48">
        <v>633</v>
      </c>
      <c r="E48">
        <v>696</v>
      </c>
    </row>
    <row r="49" spans="2:5" x14ac:dyDescent="0.2">
      <c r="B49" s="252">
        <v>3</v>
      </c>
      <c r="C49" t="s">
        <v>300</v>
      </c>
      <c r="D49">
        <v>450</v>
      </c>
      <c r="E49">
        <v>495</v>
      </c>
    </row>
    <row r="50" spans="2:5" x14ac:dyDescent="0.2">
      <c r="B50" s="252"/>
      <c r="C50" t="s">
        <v>213</v>
      </c>
      <c r="D50">
        <v>506</v>
      </c>
      <c r="E50">
        <v>556</v>
      </c>
    </row>
    <row r="51" spans="2:5" x14ac:dyDescent="0.2">
      <c r="B51" s="252"/>
      <c r="C51" t="s">
        <v>95</v>
      </c>
      <c r="D51">
        <v>563</v>
      </c>
      <c r="E51">
        <v>619</v>
      </c>
    </row>
    <row r="52" spans="2:5" x14ac:dyDescent="0.2">
      <c r="B52" s="252"/>
      <c r="C52" t="s">
        <v>217</v>
      </c>
      <c r="D52">
        <v>626</v>
      </c>
      <c r="E52">
        <v>687</v>
      </c>
    </row>
    <row r="53" spans="2:5" x14ac:dyDescent="0.2">
      <c r="B53" s="252"/>
      <c r="C53" t="s">
        <v>219</v>
      </c>
      <c r="D53">
        <v>695</v>
      </c>
      <c r="E53">
        <v>764</v>
      </c>
    </row>
    <row r="54" spans="2:5" x14ac:dyDescent="0.2">
      <c r="B54" s="252"/>
      <c r="C54" t="s">
        <v>272</v>
      </c>
      <c r="D54">
        <v>753</v>
      </c>
      <c r="E54">
        <v>828</v>
      </c>
    </row>
    <row r="55" spans="2:5" x14ac:dyDescent="0.2">
      <c r="B55" s="252">
        <v>4</v>
      </c>
      <c r="C55" t="s">
        <v>300</v>
      </c>
      <c r="D55">
        <v>525</v>
      </c>
      <c r="E55">
        <v>577</v>
      </c>
    </row>
    <row r="56" spans="2:5" x14ac:dyDescent="0.2">
      <c r="B56" s="252"/>
      <c r="C56" t="s">
        <v>213</v>
      </c>
      <c r="D56">
        <v>591</v>
      </c>
      <c r="E56">
        <v>650</v>
      </c>
    </row>
    <row r="57" spans="2:5" x14ac:dyDescent="0.2">
      <c r="B57" s="252"/>
      <c r="C57" t="s">
        <v>95</v>
      </c>
      <c r="D57">
        <v>656</v>
      </c>
      <c r="E57">
        <v>721</v>
      </c>
    </row>
    <row r="58" spans="2:5" x14ac:dyDescent="0.2">
      <c r="B58" s="252"/>
      <c r="C58" t="s">
        <v>217</v>
      </c>
      <c r="D58">
        <v>730</v>
      </c>
      <c r="E58">
        <v>803</v>
      </c>
    </row>
    <row r="59" spans="2:5" x14ac:dyDescent="0.2">
      <c r="B59" s="252"/>
      <c r="C59" t="s">
        <v>219</v>
      </c>
      <c r="D59">
        <v>811</v>
      </c>
      <c r="E59">
        <v>892</v>
      </c>
    </row>
    <row r="60" spans="2:5" x14ac:dyDescent="0.2">
      <c r="B60" s="252"/>
      <c r="C60" t="s">
        <v>272</v>
      </c>
      <c r="D60">
        <v>879</v>
      </c>
      <c r="E60">
        <v>966</v>
      </c>
    </row>
    <row r="61" spans="2:5" x14ac:dyDescent="0.2">
      <c r="B61" s="252">
        <v>5</v>
      </c>
      <c r="C61" t="s">
        <v>300</v>
      </c>
      <c r="D61">
        <v>600</v>
      </c>
      <c r="E61">
        <f>ROUND(D61*1.1,0)</f>
        <v>660</v>
      </c>
    </row>
    <row r="62" spans="2:5" x14ac:dyDescent="0.2">
      <c r="B62" s="252"/>
      <c r="C62" t="s">
        <v>213</v>
      </c>
      <c r="D62">
        <v>675</v>
      </c>
      <c r="E62">
        <v>742</v>
      </c>
    </row>
    <row r="63" spans="2:5" x14ac:dyDescent="0.2">
      <c r="B63" s="252"/>
      <c r="C63" t="s">
        <v>95</v>
      </c>
      <c r="D63">
        <v>750</v>
      </c>
      <c r="E63">
        <v>825</v>
      </c>
    </row>
    <row r="64" spans="2:5" x14ac:dyDescent="0.2">
      <c r="B64" s="252"/>
      <c r="C64" t="s">
        <v>217</v>
      </c>
      <c r="D64">
        <v>834</v>
      </c>
      <c r="E64">
        <v>917</v>
      </c>
    </row>
    <row r="65" spans="2:8" x14ac:dyDescent="0.2">
      <c r="B65" s="252"/>
      <c r="C65" t="s">
        <v>219</v>
      </c>
      <c r="D65">
        <v>927</v>
      </c>
      <c r="E65">
        <v>1019</v>
      </c>
    </row>
    <row r="66" spans="2:8" x14ac:dyDescent="0.2">
      <c r="B66" s="252"/>
      <c r="C66" t="s">
        <v>272</v>
      </c>
      <c r="D66">
        <v>1004</v>
      </c>
      <c r="E66">
        <v>1104</v>
      </c>
    </row>
    <row r="67" spans="2:8" x14ac:dyDescent="0.2">
      <c r="B67" s="244" t="s">
        <v>2083</v>
      </c>
      <c r="C67" t="s">
        <v>300</v>
      </c>
      <c r="D67">
        <v>71</v>
      </c>
      <c r="E67">
        <v>78</v>
      </c>
    </row>
    <row r="68" spans="2:8" x14ac:dyDescent="0.2">
      <c r="B68" s="244"/>
      <c r="C68" t="s">
        <v>213</v>
      </c>
      <c r="D68">
        <v>81</v>
      </c>
      <c r="E68">
        <v>89</v>
      </c>
    </row>
    <row r="69" spans="2:8" x14ac:dyDescent="0.2">
      <c r="B69" s="244"/>
      <c r="C69" t="s">
        <v>95</v>
      </c>
      <c r="D69">
        <v>91</v>
      </c>
      <c r="E69">
        <v>100</v>
      </c>
    </row>
    <row r="70" spans="2:8" x14ac:dyDescent="0.2">
      <c r="B70" s="244"/>
      <c r="C70" t="s">
        <v>217</v>
      </c>
      <c r="D70">
        <v>101</v>
      </c>
      <c r="E70">
        <v>111</v>
      </c>
    </row>
    <row r="71" spans="2:8" x14ac:dyDescent="0.2">
      <c r="B71" s="244"/>
      <c r="C71" t="s">
        <v>219</v>
      </c>
      <c r="D71">
        <v>111</v>
      </c>
      <c r="E71">
        <f>ROUND(D71*1.1,0)</f>
        <v>122</v>
      </c>
    </row>
    <row r="72" spans="2:8" x14ac:dyDescent="0.2">
      <c r="B72" s="244"/>
      <c r="C72" t="s">
        <v>272</v>
      </c>
      <c r="D72">
        <v>126</v>
      </c>
      <c r="E72">
        <v>139</v>
      </c>
    </row>
    <row r="76" spans="2:8" x14ac:dyDescent="0.2">
      <c r="B76" s="249" t="s">
        <v>2091</v>
      </c>
      <c r="C76" s="250"/>
      <c r="D76" s="250"/>
      <c r="E76" s="250"/>
      <c r="F76" s="250"/>
      <c r="G76" s="250"/>
      <c r="H76" s="251"/>
    </row>
    <row r="77" spans="2:8" x14ac:dyDescent="0.2">
      <c r="B77" s="1"/>
      <c r="C77" s="55"/>
      <c r="D77" s="245" t="s">
        <v>2092</v>
      </c>
      <c r="E77" s="246"/>
      <c r="F77" s="248" t="s">
        <v>2093</v>
      </c>
      <c r="G77" s="248"/>
      <c r="H77" s="1" t="s">
        <v>34</v>
      </c>
    </row>
    <row r="78" spans="2:8" x14ac:dyDescent="0.2">
      <c r="B78" s="1" t="s">
        <v>2097</v>
      </c>
      <c r="C78" s="224" t="s">
        <v>2090</v>
      </c>
      <c r="D78" s="247" t="s">
        <v>2089</v>
      </c>
      <c r="E78" s="247"/>
      <c r="F78" s="247" t="s">
        <v>2089</v>
      </c>
      <c r="G78" s="247"/>
      <c r="H78" s="55"/>
    </row>
    <row r="79" spans="2:8" x14ac:dyDescent="0.2">
      <c r="B79" s="226">
        <v>1</v>
      </c>
      <c r="C79" s="225">
        <v>50</v>
      </c>
      <c r="D79" s="39">
        <v>6.45</v>
      </c>
      <c r="E79" s="39">
        <f t="shared" ref="E79:E85" si="0">C79*D79</f>
        <v>322.5</v>
      </c>
      <c r="F79" s="39">
        <v>8.6</v>
      </c>
      <c r="G79" s="46">
        <f>F79*C79</f>
        <v>430</v>
      </c>
      <c r="H79" s="39">
        <f t="shared" ref="H79:H85" si="1">G79-E79</f>
        <v>107.5</v>
      </c>
    </row>
    <row r="80" spans="2:8" x14ac:dyDescent="0.2">
      <c r="B80" s="226">
        <v>2</v>
      </c>
      <c r="C80" s="225">
        <v>65</v>
      </c>
      <c r="D80" s="39">
        <v>5.92</v>
      </c>
      <c r="E80" s="39">
        <f t="shared" si="0"/>
        <v>384.8</v>
      </c>
      <c r="F80" s="39">
        <v>7.92</v>
      </c>
      <c r="G80" s="46">
        <v>515</v>
      </c>
      <c r="H80" s="39">
        <f t="shared" si="1"/>
        <v>130.19999999999999</v>
      </c>
    </row>
    <row r="81" spans="2:14" x14ac:dyDescent="0.2">
      <c r="B81" s="226">
        <v>3</v>
      </c>
      <c r="C81" s="225">
        <v>80</v>
      </c>
      <c r="D81" s="39">
        <v>5.64</v>
      </c>
      <c r="E81" s="39">
        <f t="shared" si="0"/>
        <v>451.2</v>
      </c>
      <c r="F81" s="39">
        <v>7.65</v>
      </c>
      <c r="G81" s="46">
        <f>F81*C81</f>
        <v>612</v>
      </c>
      <c r="H81" s="39">
        <f t="shared" si="1"/>
        <v>160.80000000000001</v>
      </c>
    </row>
    <row r="82" spans="2:14" x14ac:dyDescent="0.2">
      <c r="B82" s="226">
        <v>4</v>
      </c>
      <c r="C82" s="225">
        <v>95</v>
      </c>
      <c r="D82" s="39">
        <v>5.71</v>
      </c>
      <c r="E82" s="39">
        <f t="shared" si="0"/>
        <v>542.45000000000005</v>
      </c>
      <c r="F82" s="39">
        <v>7.73</v>
      </c>
      <c r="G82" s="46">
        <f>F82*C82</f>
        <v>734.35</v>
      </c>
      <c r="H82" s="39">
        <f t="shared" si="1"/>
        <v>191.89999999999998</v>
      </c>
    </row>
    <row r="83" spans="2:14" x14ac:dyDescent="0.2">
      <c r="B83" s="226">
        <v>5</v>
      </c>
      <c r="C83" s="225">
        <v>110</v>
      </c>
      <c r="D83" s="39">
        <v>5.89</v>
      </c>
      <c r="E83" s="39">
        <f t="shared" si="0"/>
        <v>647.9</v>
      </c>
      <c r="F83" s="39">
        <v>7.82</v>
      </c>
      <c r="G83" s="46">
        <f>F83*C83</f>
        <v>860.2</v>
      </c>
      <c r="H83" s="39">
        <f t="shared" si="1"/>
        <v>212.30000000000007</v>
      </c>
    </row>
    <row r="84" spans="2:14" x14ac:dyDescent="0.2">
      <c r="B84" s="226">
        <v>6</v>
      </c>
      <c r="C84" s="225">
        <v>125</v>
      </c>
      <c r="D84" s="39">
        <v>6.11</v>
      </c>
      <c r="E84" s="39">
        <f t="shared" si="0"/>
        <v>763.75</v>
      </c>
      <c r="F84" s="39">
        <v>7.63</v>
      </c>
      <c r="G84" s="46">
        <f>F84*C84</f>
        <v>953.75</v>
      </c>
      <c r="H84" s="39">
        <f t="shared" si="1"/>
        <v>190</v>
      </c>
    </row>
    <row r="85" spans="2:14" x14ac:dyDescent="0.2">
      <c r="B85" s="1" t="s">
        <v>2088</v>
      </c>
      <c r="C85" s="225">
        <v>15</v>
      </c>
      <c r="D85" s="39">
        <v>6.11</v>
      </c>
      <c r="E85" s="39">
        <f t="shared" si="0"/>
        <v>91.65</v>
      </c>
      <c r="F85" s="39">
        <v>7.63</v>
      </c>
      <c r="G85" s="46">
        <f>F85*C85</f>
        <v>114.45</v>
      </c>
      <c r="H85" s="39">
        <f t="shared" si="1"/>
        <v>22.799999999999997</v>
      </c>
    </row>
    <row r="86" spans="2:14" x14ac:dyDescent="0.2">
      <c r="B86" s="53" t="s">
        <v>2096</v>
      </c>
    </row>
    <row r="87" spans="2:14" x14ac:dyDescent="0.2">
      <c r="B87" s="53" t="s">
        <v>2095</v>
      </c>
    </row>
    <row r="88" spans="2:14" x14ac:dyDescent="0.2">
      <c r="B88" s="53" t="s">
        <v>2094</v>
      </c>
    </row>
    <row r="90" spans="2:14" x14ac:dyDescent="0.2">
      <c r="B90" s="53" t="s">
        <v>2098</v>
      </c>
      <c r="C90" t="s">
        <v>0</v>
      </c>
      <c r="D90" t="s">
        <v>1</v>
      </c>
      <c r="E90" s="222" t="s">
        <v>2</v>
      </c>
      <c r="F90" s="222" t="s">
        <v>3</v>
      </c>
      <c r="G90" s="222" t="s">
        <v>4</v>
      </c>
      <c r="H90" s="222" t="s">
        <v>5</v>
      </c>
      <c r="I90" s="223" t="s">
        <v>6</v>
      </c>
      <c r="J90" s="223" t="s">
        <v>7</v>
      </c>
      <c r="K90" s="222" t="s">
        <v>8</v>
      </c>
      <c r="L90" s="222" t="s">
        <v>9</v>
      </c>
      <c r="M90" s="222" t="s">
        <v>10</v>
      </c>
      <c r="N90" s="222" t="s">
        <v>11</v>
      </c>
    </row>
    <row r="91" spans="2:14" x14ac:dyDescent="0.2">
      <c r="B91" s="53" t="s">
        <v>2081</v>
      </c>
      <c r="C91">
        <f>IF(SUM('2. a) Jahresrechnung BG'!C$4:C$11)=0,,IF(SUM('2. a) Jahresrechnung BG'!C$4:C$11)&lt;7,VLOOKUP(SUM('2. a) Jahresrechnung BG'!C$4:C$11),Berechnung!$B$79:$H$84,4),(SUM('2. a) Jahresrechnung BG'!C$4:C$11)-6)*$E$85+$E$84))</f>
        <v>0</v>
      </c>
      <c r="D91">
        <f>IF(SUM('2. a) Jahresrechnung BG'!D$4:D$11)=0,,IF(SUM('2. a) Jahresrechnung BG'!D$4:D$11)&lt;7,VLOOKUP(SUM('2. a) Jahresrechnung BG'!D$4:D$11),Berechnung!$B$79:$H$84,4),(SUM('2. a) Jahresrechnung BG'!D$4:D$11)-6)*$E$85+$E$84))</f>
        <v>0</v>
      </c>
      <c r="E91">
        <f>IF(SUM('2. a) Jahresrechnung BG'!E$4:E$11)=0,,IF(SUM('2. a) Jahresrechnung BG'!E$4:E$11)&lt;7,VLOOKUP(SUM('2. a) Jahresrechnung BG'!E$4:E$11),Berechnung!$B$79:$H$84,4),(SUM('2. a) Jahresrechnung BG'!E$4:E$11)-6)*$E$85+$E$84))</f>
        <v>0</v>
      </c>
      <c r="F91">
        <f>IF(SUM('2. a) Jahresrechnung BG'!F$4:F$11)=0,,IF(SUM('2. a) Jahresrechnung BG'!F$4:F$11)&lt;7,VLOOKUP(SUM('2. a) Jahresrechnung BG'!F$4:F$11),Berechnung!$B$79:$H$84,4),(SUM('2. a) Jahresrechnung BG'!F$4:F$11)-6)*$E$85+$E$84))</f>
        <v>0</v>
      </c>
      <c r="G91">
        <f>IF(SUM('2. a) Jahresrechnung BG'!G$4:G$11)=0,,IF(SUM('2. a) Jahresrechnung BG'!G$4:G$11)&lt;7,VLOOKUP(SUM('2. a) Jahresrechnung BG'!G$4:G$11),Berechnung!$B$79:$H$84,4),(SUM('2. a) Jahresrechnung BG'!G$4:G$11)-6)*$E$85+$E$84))</f>
        <v>0</v>
      </c>
      <c r="H91">
        <f>IF(SUM('2. a) Jahresrechnung BG'!H$4:H$11)=0,,IF(SUM('2. a) Jahresrechnung BG'!H$4:H$11)&lt;7,VLOOKUP(SUM('2. a) Jahresrechnung BG'!H$4:H$11),Berechnung!$B$79:$H$84,4),(SUM('2. a) Jahresrechnung BG'!H$4:H$11)-6)*$E$85+$E$84))</f>
        <v>0</v>
      </c>
      <c r="I91">
        <f>IF(SUM('2. a) Jahresrechnung BG'!I$4:I$11)=0,,IF(SUM('2. a) Jahresrechnung BG'!I$4:I$11)&lt;7,VLOOKUP(SUM('2. a) Jahresrechnung BG'!I$4:I$11),Berechnung!$B$79:$H$84,4),(SUM('2. a) Jahresrechnung BG'!I$4:I$11)-6)*$E$85+$E$84))</f>
        <v>0</v>
      </c>
      <c r="J91">
        <f>IF(SUM('2. a) Jahresrechnung BG'!J$4:J$11)=0,,IF(SUM('2. a) Jahresrechnung BG'!J$4:J$11)&lt;7,VLOOKUP(SUM('2. a) Jahresrechnung BG'!J$4:J$11),Berechnung!$B$79:$H$84,4),(SUM('2. a) Jahresrechnung BG'!J$4:J$11)-6)*$E$85+$E$84))</f>
        <v>0</v>
      </c>
      <c r="K91">
        <f>IF(SUM('2. a) Jahresrechnung BG'!K$4:K$11)=0,,IF(SUM('2. a) Jahresrechnung BG'!K$4:K$11)&lt;7,VLOOKUP(SUM('2. a) Jahresrechnung BG'!K$4:K$11),Berechnung!$B$79:$H$84,4),(SUM('2. a) Jahresrechnung BG'!K$4:K$11)-6)*$E$85+$E$84))</f>
        <v>0</v>
      </c>
      <c r="L91">
        <f>IF(SUM('2. a) Jahresrechnung BG'!L$4:L$11)=0,,IF(SUM('2. a) Jahresrechnung BG'!L$4:L$11)&lt;7,VLOOKUP(SUM('2. a) Jahresrechnung BG'!L$4:L$11),Berechnung!$B$79:$H$84,4),(SUM('2. a) Jahresrechnung BG'!L$4:L$11)-6)*$E$85+$E$84))</f>
        <v>0</v>
      </c>
      <c r="M91">
        <f>IF(SUM('2. a) Jahresrechnung BG'!M$4:M$11)=0,,IF(SUM('2. a) Jahresrechnung BG'!M$4:M$11)&lt;7,VLOOKUP(SUM('2. a) Jahresrechnung BG'!M$4:M$11),Berechnung!$B$79:$H$84,4),(SUM('2. a) Jahresrechnung BG'!M$4:M$11)-6)*$E$85+$E$84))</f>
        <v>0</v>
      </c>
      <c r="N91">
        <f>IF(SUM('2. a) Jahresrechnung BG'!N$4:N$11)=0,,IF(SUM('2. a) Jahresrechnung BG'!N$4:N$11)&lt;7,VLOOKUP(SUM('2. a) Jahresrechnung BG'!N$4:N$11),Berechnung!$B$79:$H$84,4),(SUM('2. a) Jahresrechnung BG'!N$4:N$11)-6)*$E$85+$E$84))</f>
        <v>0</v>
      </c>
    </row>
    <row r="92" spans="2:14" x14ac:dyDescent="0.2">
      <c r="B92" s="53" t="s">
        <v>32</v>
      </c>
      <c r="C92">
        <f>IF(SUM('2. a) Jahresrechnung BG'!C$4:C$11)=0,,IF(SUM('2. a) Jahresrechnung BG'!C$4:C$11)&lt;7,VLOOKUP(SUM('2. a) Jahresrechnung BG'!C$4:C$11),Berechnung!$B$79:$H$84,6),(SUM('2. a) Jahresrechnung BG'!C$4:C$11)-6)*$G$85+$G$84))</f>
        <v>0</v>
      </c>
      <c r="D92">
        <f>IF(SUM('2. a) Jahresrechnung BG'!D$4:D$11)=0,,IF(SUM('2. a) Jahresrechnung BG'!D$4:D$11)&lt;7,VLOOKUP(SUM('2. a) Jahresrechnung BG'!D$4:D$11),Berechnung!$B$79:$H$84,6),(SUM('2. a) Jahresrechnung BG'!D$4:D$11)-6)*$G$85+$G$84))</f>
        <v>0</v>
      </c>
      <c r="E92">
        <f>IF(SUM('2. a) Jahresrechnung BG'!E$4:E$11)=0,,IF(SUM('2. a) Jahresrechnung BG'!E$4:E$11)&lt;7,VLOOKUP(SUM('2. a) Jahresrechnung BG'!E$4:E$11),Berechnung!$B$79:$H$84,6),(SUM('2. a) Jahresrechnung BG'!E$4:E$11)-6)*$G$85+$G$84))</f>
        <v>0</v>
      </c>
      <c r="F92">
        <f>IF(SUM('2. a) Jahresrechnung BG'!F$4:F$11)=0,,IF(SUM('2. a) Jahresrechnung BG'!F$4:F$11)&lt;7,VLOOKUP(SUM('2. a) Jahresrechnung BG'!F$4:F$11),Berechnung!$B$79:$H$84,6),(SUM('2. a) Jahresrechnung BG'!F$4:F$11)-6)*$G$85+$G$84))</f>
        <v>0</v>
      </c>
      <c r="G92">
        <f>IF(SUM('2. a) Jahresrechnung BG'!G$4:G$11)=0,,IF(SUM('2. a) Jahresrechnung BG'!G$4:G$11)&lt;7,VLOOKUP(SUM('2. a) Jahresrechnung BG'!G$4:G$11),Berechnung!$B$79:$H$84,6),(SUM('2. a) Jahresrechnung BG'!G$4:G$11)-6)*$G$85+$G$84))</f>
        <v>0</v>
      </c>
      <c r="H92">
        <f>IF(SUM('2. a) Jahresrechnung BG'!H$4:H$11)=0,,IF(SUM('2. a) Jahresrechnung BG'!H$4:H$11)&lt;7,VLOOKUP(SUM('2. a) Jahresrechnung BG'!H$4:H$11),Berechnung!$B$79:$H$84,6),(SUM('2. a) Jahresrechnung BG'!H$4:H$11)-6)*$G$85+$G$84))</f>
        <v>0</v>
      </c>
      <c r="I92">
        <f>IF(SUM('2. a) Jahresrechnung BG'!I$4:I$11)=0,,IF(SUM('2. a) Jahresrechnung BG'!I$4:I$11)&lt;7,VLOOKUP(SUM('2. a) Jahresrechnung BG'!I$4:I$11),Berechnung!$B$79:$H$84,6),(SUM('2. a) Jahresrechnung BG'!I$4:I$11)-6)*$G$85+$G$84))</f>
        <v>0</v>
      </c>
      <c r="J92">
        <f>IF(SUM('2. a) Jahresrechnung BG'!J$4:J$11)=0,,IF(SUM('2. a) Jahresrechnung BG'!J$4:J$11)&lt;7,VLOOKUP(SUM('2. a) Jahresrechnung BG'!J$4:J$11),Berechnung!$B$79:$H$84,6),(SUM('2. a) Jahresrechnung BG'!J$4:J$11)-6)*$G$85+$G$84))</f>
        <v>0</v>
      </c>
      <c r="K92">
        <f>IF(SUM('2. a) Jahresrechnung BG'!K$4:K$11)=0,,IF(SUM('2. a) Jahresrechnung BG'!K$4:K$11)&lt;7,VLOOKUP(SUM('2. a) Jahresrechnung BG'!K$4:K$11),Berechnung!$B$79:$H$84,6),(SUM('2. a) Jahresrechnung BG'!K$4:K$11)-6)*$G$85+$G$84))</f>
        <v>0</v>
      </c>
      <c r="L92">
        <f>IF(SUM('2. a) Jahresrechnung BG'!L$4:L$11)=0,,IF(SUM('2. a) Jahresrechnung BG'!L$4:L$11)&lt;7,VLOOKUP(SUM('2. a) Jahresrechnung BG'!L$4:L$11),Berechnung!$B$79:$H$84,6),(SUM('2. a) Jahresrechnung BG'!L$4:L$11)-6)*$G$85+$G$84))</f>
        <v>0</v>
      </c>
      <c r="M92">
        <f>IF(SUM('2. a) Jahresrechnung BG'!M$4:M$11)=0,,IF(SUM('2. a) Jahresrechnung BG'!M$4:M$11)&lt;7,VLOOKUP(SUM('2. a) Jahresrechnung BG'!M$4:M$11),Berechnung!$B$79:$H$84,6),(SUM('2. a) Jahresrechnung BG'!M$4:M$11)-6)*$G$85+$G$84))</f>
        <v>0</v>
      </c>
      <c r="N92">
        <f>IF(SUM('2. a) Jahresrechnung BG'!N$4:N$11)=0,,IF(SUM('2. a) Jahresrechnung BG'!N$4:N$11)&lt;7,VLOOKUP(SUM('2. a) Jahresrechnung BG'!N$4:N$11),Berechnung!$B$79:$H$84,6),(SUM('2. a) Jahresrechnung BG'!N$4:N$11)-6)*$G$85+$G$84))</f>
        <v>0</v>
      </c>
    </row>
    <row r="93" spans="2:14" x14ac:dyDescent="0.2">
      <c r="B93" s="53" t="s">
        <v>34</v>
      </c>
      <c r="C93">
        <f>IF(SUM('2. a) Jahresrechnung BG'!C$4:C$11)=0,,IF(SUM('2. a) Jahresrechnung BG'!C$4:C$11)&lt;7,VLOOKUP(SUM('2. a) Jahresrechnung BG'!C$4:C$11),Berechnung!$B$79:$H$84,7),(SUM('2. a) Jahresrechnung BG'!C$4:C$11)-6)*$H$85+$H$84))</f>
        <v>0</v>
      </c>
      <c r="D93">
        <f>IF(SUM('2. a) Jahresrechnung BG'!D$4:D$11)=0,,IF(SUM('2. a) Jahresrechnung BG'!D$4:D$11)&lt;7,VLOOKUP(SUM('2. a) Jahresrechnung BG'!D$4:D$11),Berechnung!$B$79:$H$84,7),(SUM('2. a) Jahresrechnung BG'!D$4:D$11)-6)*$H$85+$H$84))</f>
        <v>0</v>
      </c>
      <c r="E93">
        <f>IF(SUM('2. a) Jahresrechnung BG'!E$4:E$11)=0,,IF(SUM('2. a) Jahresrechnung BG'!E$4:E$11)&lt;7,VLOOKUP(SUM('2. a) Jahresrechnung BG'!E$4:E$11),Berechnung!$B$79:$H$84,7),(SUM('2. a) Jahresrechnung BG'!E$4:E$11)-6)*$H$85+$H$84))</f>
        <v>0</v>
      </c>
      <c r="F93">
        <f>IF(SUM('2. a) Jahresrechnung BG'!F$4:F$11)=0,,IF(SUM('2. a) Jahresrechnung BG'!F$4:F$11)&lt;7,VLOOKUP(SUM('2. a) Jahresrechnung BG'!F$4:F$11),Berechnung!$B$79:$H$84,7),(SUM('2. a) Jahresrechnung BG'!F$4:F$11)-6)*$H$85+$H$84))</f>
        <v>0</v>
      </c>
      <c r="G93">
        <f>IF(SUM('2. a) Jahresrechnung BG'!G$4:G$11)=0,,IF(SUM('2. a) Jahresrechnung BG'!G$4:G$11)&lt;7,VLOOKUP(SUM('2. a) Jahresrechnung BG'!G$4:G$11),Berechnung!$B$79:$H$84,7),(SUM('2. a) Jahresrechnung BG'!G$4:G$11)-6)*$H$85+$H$84))</f>
        <v>0</v>
      </c>
      <c r="H93">
        <f>IF(SUM('2. a) Jahresrechnung BG'!H$4:H$11)=0,,IF(SUM('2. a) Jahresrechnung BG'!H$4:H$11)&lt;7,VLOOKUP(SUM('2. a) Jahresrechnung BG'!H$4:H$11),Berechnung!$B$79:$H$84,7),(SUM('2. a) Jahresrechnung BG'!H$4:H$11)-6)*$H$85+$H$84))</f>
        <v>0</v>
      </c>
      <c r="I93">
        <f>IF(SUM('2. a) Jahresrechnung BG'!I$4:I$11)=0,,IF(SUM('2. a) Jahresrechnung BG'!I$4:I$11)&lt;7,VLOOKUP(SUM('2. a) Jahresrechnung BG'!I$4:I$11),Berechnung!$B$79:$H$84,7),(SUM('2. a) Jahresrechnung BG'!I$4:I$11)-6)*$H$85+$H$84))</f>
        <v>0</v>
      </c>
      <c r="J93">
        <f>IF(SUM('2. a) Jahresrechnung BG'!J$4:J$11)=0,,IF(SUM('2. a) Jahresrechnung BG'!J$4:J$11)&lt;7,VLOOKUP(SUM('2. a) Jahresrechnung BG'!J$4:J$11),Berechnung!$B$79:$H$84,7),(SUM('2. a) Jahresrechnung BG'!J$4:J$11)-6)*$H$85+$H$84))</f>
        <v>0</v>
      </c>
      <c r="K93">
        <f>IF(SUM('2. a) Jahresrechnung BG'!K$4:K$11)=0,,IF(SUM('2. a) Jahresrechnung BG'!K$4:K$11)&lt;7,VLOOKUP(SUM('2. a) Jahresrechnung BG'!K$4:K$11),Berechnung!$B$79:$H$84,7),(SUM('2. a) Jahresrechnung BG'!K$4:K$11)-6)*$H$85+$H$84))</f>
        <v>0</v>
      </c>
      <c r="L93">
        <f>IF(SUM('2. a) Jahresrechnung BG'!L$4:L$11)=0,,IF(SUM('2. a) Jahresrechnung BG'!L$4:L$11)&lt;7,VLOOKUP(SUM('2. a) Jahresrechnung BG'!L$4:L$11),Berechnung!$B$79:$H$84,7),(SUM('2. a) Jahresrechnung BG'!L$4:L$11)-6)*$H$85+$H$84))</f>
        <v>0</v>
      </c>
      <c r="M93">
        <f>IF(SUM('2. a) Jahresrechnung BG'!M$4:M$11)=0,,IF(SUM('2. a) Jahresrechnung BG'!M$4:M$11)&lt;7,VLOOKUP(SUM('2. a) Jahresrechnung BG'!M$4:M$11),Berechnung!$B$79:$H$84,7),(SUM('2. a) Jahresrechnung BG'!M$4:M$11)-6)*$H$85+$H$84))</f>
        <v>0</v>
      </c>
      <c r="N93">
        <f>IF(SUM('2. a) Jahresrechnung BG'!N$4:N$11)=0,,IF(SUM('2. a) Jahresrechnung BG'!N$4:N$11)&lt;7,VLOOKUP(SUM('2. a) Jahresrechnung BG'!N$4:N$11),Berechnung!$B$79:$H$84,7),(SUM('2. a) Jahresrechnung BG'!N$4:N$11)-6)*$H$85+$H$84))</f>
        <v>0</v>
      </c>
    </row>
  </sheetData>
  <mergeCells count="23">
    <mergeCell ref="Y4:Z4"/>
    <mergeCell ref="C4:D4"/>
    <mergeCell ref="E4:F4"/>
    <mergeCell ref="G4:H4"/>
    <mergeCell ref="I4:J4"/>
    <mergeCell ref="K4:L4"/>
    <mergeCell ref="M4:N4"/>
    <mergeCell ref="O4:P4"/>
    <mergeCell ref="Q4:R4"/>
    <mergeCell ref="S4:T4"/>
    <mergeCell ref="U4:V4"/>
    <mergeCell ref="W4:X4"/>
    <mergeCell ref="B37:B42"/>
    <mergeCell ref="B43:B48"/>
    <mergeCell ref="B49:B54"/>
    <mergeCell ref="B55:B60"/>
    <mergeCell ref="B61:B66"/>
    <mergeCell ref="B67:B72"/>
    <mergeCell ref="D77:E77"/>
    <mergeCell ref="D78:E78"/>
    <mergeCell ref="F77:G77"/>
    <mergeCell ref="F78:G78"/>
    <mergeCell ref="B76:H76"/>
  </mergeCells>
  <pageMargins left="0.7" right="0.7" top="0.78740157499999996" bottom="0.78740157499999996" header="0.3" footer="0.3"/>
  <pageSetup paperSize="9" orientation="portrait" horizontalDpi="0" verticalDpi="0" r:id="rId1"/>
  <ignoredErrors>
    <ignoredError sqref="D9:D12 C5:C6"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G737"/>
  <sheetViews>
    <sheetView workbookViewId="0">
      <selection activeCell="A13" sqref="A13"/>
    </sheetView>
  </sheetViews>
  <sheetFormatPr baseColWidth="10" defaultColWidth="11.42578125" defaultRowHeight="12.75" x14ac:dyDescent="0.2"/>
  <cols>
    <col min="2" max="2" width="30.5703125" customWidth="1"/>
  </cols>
  <sheetData>
    <row r="3" spans="2:33" x14ac:dyDescent="0.2">
      <c r="B3" s="75" t="s">
        <v>103</v>
      </c>
      <c r="C3" s="53">
        <v>1</v>
      </c>
      <c r="D3" s="53">
        <v>2</v>
      </c>
      <c r="E3" s="53">
        <v>3</v>
      </c>
      <c r="F3" s="53">
        <v>4</v>
      </c>
      <c r="G3" s="53">
        <v>5</v>
      </c>
      <c r="H3" s="53">
        <v>6</v>
      </c>
      <c r="I3" s="53">
        <v>7</v>
      </c>
      <c r="J3" s="53">
        <v>8</v>
      </c>
      <c r="K3" s="53">
        <v>9</v>
      </c>
      <c r="L3" s="53">
        <v>10</v>
      </c>
      <c r="M3" s="53">
        <v>11</v>
      </c>
      <c r="N3" s="53">
        <v>12</v>
      </c>
    </row>
    <row r="4" spans="2:33" x14ac:dyDescent="0.2">
      <c r="B4" s="76" t="s">
        <v>104</v>
      </c>
      <c r="C4">
        <v>0.04</v>
      </c>
      <c r="D4">
        <v>0.03</v>
      </c>
      <c r="E4">
        <v>0.02</v>
      </c>
      <c r="F4">
        <v>0.01</v>
      </c>
      <c r="G4">
        <v>0</v>
      </c>
      <c r="H4">
        <v>-0.01</v>
      </c>
      <c r="I4">
        <v>-0.02</v>
      </c>
      <c r="J4">
        <v>-0.03</v>
      </c>
      <c r="K4">
        <v>-0.04</v>
      </c>
      <c r="L4">
        <v>-0.06</v>
      </c>
      <c r="M4">
        <v>-0.1</v>
      </c>
      <c r="N4">
        <v>-0.14000000000000001</v>
      </c>
    </row>
    <row r="5" spans="2:33" x14ac:dyDescent="0.2">
      <c r="B5" s="76" t="s">
        <v>105</v>
      </c>
      <c r="C5">
        <v>6.3000000000000003E-4</v>
      </c>
      <c r="D5">
        <v>4.4000000000000002E-4</v>
      </c>
      <c r="E5">
        <v>3.8000000000000002E-4</v>
      </c>
      <c r="F5">
        <v>3.4000000000000002E-4</v>
      </c>
      <c r="G5">
        <v>2.9999999999999997E-4</v>
      </c>
      <c r="H5">
        <v>2.7999999999999998E-4</v>
      </c>
      <c r="I5">
        <v>2.5999999999999998E-4</v>
      </c>
      <c r="J5">
        <v>2.3000000000000001E-4</v>
      </c>
      <c r="K5">
        <v>2.0000000000000001E-4</v>
      </c>
      <c r="L5">
        <v>1.6000000000000001E-4</v>
      </c>
      <c r="M5">
        <v>1.2E-4</v>
      </c>
      <c r="N5">
        <v>1.1E-4</v>
      </c>
    </row>
    <row r="6" spans="2:33" x14ac:dyDescent="0.2">
      <c r="B6" s="76" t="s">
        <v>106</v>
      </c>
      <c r="C6">
        <v>1.3799999999999999E-4</v>
      </c>
      <c r="D6">
        <v>1.03E-4</v>
      </c>
      <c r="E6">
        <v>8.2999999999999998E-5</v>
      </c>
      <c r="F6">
        <v>4.3000000000000002E-5</v>
      </c>
      <c r="G6">
        <v>4.1999999999999998E-5</v>
      </c>
      <c r="H6">
        <v>3.6000000000000001E-5</v>
      </c>
      <c r="I6">
        <v>3.6999999999999998E-5</v>
      </c>
      <c r="J6">
        <v>3.6999999999999998E-5</v>
      </c>
      <c r="K6">
        <v>3.8999999999999999E-5</v>
      </c>
      <c r="L6">
        <v>4.5000000000000003E-5</v>
      </c>
      <c r="M6">
        <v>5.3000000000000001E-5</v>
      </c>
      <c r="N6">
        <v>6.0000000000000002E-5</v>
      </c>
    </row>
    <row r="7" spans="2:33" x14ac:dyDescent="0.2">
      <c r="B7" s="76" t="s">
        <v>107</v>
      </c>
      <c r="C7">
        <v>48</v>
      </c>
      <c r="D7">
        <v>59</v>
      </c>
      <c r="E7">
        <v>70</v>
      </c>
      <c r="F7">
        <v>81</v>
      </c>
      <c r="G7">
        <v>91</v>
      </c>
      <c r="H7">
        <v>91</v>
      </c>
      <c r="I7">
        <v>102</v>
      </c>
      <c r="J7">
        <v>113</v>
      </c>
      <c r="K7">
        <v>124</v>
      </c>
      <c r="L7">
        <v>134</v>
      </c>
      <c r="M7">
        <v>155</v>
      </c>
      <c r="N7">
        <v>263</v>
      </c>
    </row>
    <row r="8" spans="2:33" x14ac:dyDescent="0.2">
      <c r="B8" s="76" t="s">
        <v>108</v>
      </c>
      <c r="C8">
        <v>239</v>
      </c>
      <c r="D8">
        <v>310</v>
      </c>
      <c r="E8">
        <v>360</v>
      </c>
      <c r="F8">
        <v>389</v>
      </c>
      <c r="G8">
        <v>463</v>
      </c>
      <c r="H8">
        <v>537</v>
      </c>
      <c r="I8">
        <v>610</v>
      </c>
      <c r="J8">
        <v>684</v>
      </c>
      <c r="K8">
        <v>758</v>
      </c>
      <c r="L8">
        <v>832</v>
      </c>
      <c r="M8">
        <v>1085</v>
      </c>
      <c r="N8">
        <v>1255</v>
      </c>
    </row>
    <row r="9" spans="2:33" x14ac:dyDescent="0.2">
      <c r="B9" s="76" t="s">
        <v>109</v>
      </c>
      <c r="C9">
        <f t="shared" ref="C9:N9" si="0">ROUND(1.15*(C7-((C4+(C5*C7)+(C6*C8))*C8)),0)</f>
        <v>27</v>
      </c>
      <c r="D9">
        <f t="shared" si="0"/>
        <v>37</v>
      </c>
      <c r="E9">
        <f t="shared" si="0"/>
        <v>49</v>
      </c>
      <c r="F9">
        <f t="shared" si="0"/>
        <v>69</v>
      </c>
      <c r="G9">
        <f t="shared" si="0"/>
        <v>80</v>
      </c>
      <c r="H9">
        <f t="shared" si="0"/>
        <v>83</v>
      </c>
      <c r="I9">
        <f t="shared" si="0"/>
        <v>97</v>
      </c>
      <c r="J9">
        <f t="shared" si="0"/>
        <v>113</v>
      </c>
      <c r="K9">
        <f t="shared" si="0"/>
        <v>130</v>
      </c>
      <c r="L9">
        <f t="shared" si="0"/>
        <v>155</v>
      </c>
      <c r="M9">
        <f t="shared" si="0"/>
        <v>208</v>
      </c>
      <c r="N9">
        <f t="shared" si="0"/>
        <v>354</v>
      </c>
    </row>
    <row r="10" spans="2:33" ht="25.5" x14ac:dyDescent="0.2">
      <c r="B10" s="75" t="s">
        <v>110</v>
      </c>
      <c r="C10" s="77">
        <f>IF(Wohngeld!$C$2="I",312,IF(Wohngeld!$C$2="II",351,IF(Wohngeld!$C$2="III",390,IF(Wohngeld!$C$2="IV",434,IF(Wohngeld!$C$2="V",482,IF(Wohngeld!$C$2="VI",522,))))))</f>
        <v>390</v>
      </c>
      <c r="D10" s="77">
        <f>IF(Wohngeld!$C$2="I",378,IF(Wohngeld!$C$2="II",425,IF(Wohngeld!$C$2="III",473,IF(Wohngeld!$C$2="IV",526,IF(Wohngeld!$C$2="V",584,IF(Wohngeld!$C$2="VI",633,))))))</f>
        <v>473</v>
      </c>
      <c r="E10" s="77">
        <f>IF(Wohngeld!$C$2="I",450,IF(Wohngeld!$C$2="II",506,IF(Wohngeld!$C$2="III",563,IF(Wohngeld!$C$2="IV",626,IF(Wohngeld!$C$2="V",695,IF(Wohngeld!$C$2="VI",753,))))))</f>
        <v>563</v>
      </c>
      <c r="F10" s="77">
        <f>IF(Wohngeld!$C$2="I",525,IF(Wohngeld!$C$2="II",591,IF(Wohngeld!$C$2="III",656,IF(Wohngeld!$C$2="IV",730,IF(Wohngeld!$C$2="V",811,IF(Wohngeld!$C$2="VI",879,))))))</f>
        <v>656</v>
      </c>
      <c r="G10" s="77">
        <f>IF(Wohngeld!$C$2="I",600,IF(Wohngeld!$C$2="II",675,IF(Wohngeld!$C$2="III",750,IF(Wohngeld!$C$2="IV",834,IF(Wohngeld!$C$2="V",927,IF(Wohngeld!$C$2="VI",1004,))))))</f>
        <v>750</v>
      </c>
      <c r="H10" s="77">
        <f>IF(Wohngeld!$C$2="I",671,IF(Wohngeld!$C$2="II",756,IF(Wohngeld!$C$2="III",841,IF(Wohngeld!$C$2="IV",935,IF(Wohngeld!$C$2="V",1038,IF(Wohngeld!$C$2="VI",1130,))))))</f>
        <v>841</v>
      </c>
      <c r="I10" s="77">
        <f>IF(Wohngeld!$C$2="I",742,IF(Wohngeld!$C$2="II",837,IF(Wohngeld!$C$2="III",932,IF(Wohngeld!$C$2="IV",1036,IF(Wohngeld!$C$2="V",1149,IF(Wohngeld!$C$2="VI",1256,))))))</f>
        <v>932</v>
      </c>
      <c r="J10" s="77">
        <f>IF(Wohngeld!$C$2="I",813,IF(Wohngeld!$C$2="II",918,IF(Wohngeld!$C$2="III",1023,IF(Wohngeld!$C$2="IV",1137,IF(Wohngeld!$C$2="V",1260,IF(Wohngeld!$C$2="VI",1382,))))))</f>
        <v>1023</v>
      </c>
      <c r="K10" s="77">
        <f>IF(Wohngeld!$C$2="I",884,IF(Wohngeld!$C$2="II",999,IF(Wohngeld!$C$2="III",1114,IF(Wohngeld!$C$2="IV",1238,IF(Wohngeld!$C$2="V",1371,IF(Wohngeld!$C$2="VI",1508,))))))</f>
        <v>1114</v>
      </c>
      <c r="L10" s="77">
        <f>IF(Wohngeld!$C$2="I",955,IF(Wohngeld!$C$2="II",1080,IF(Wohngeld!$C$2="III",1205,IF(Wohngeld!$C$2="IV",1339,IF(Wohngeld!$C$2="V",1366,IF(Wohngeld!$C$2="VI",1634,))))))</f>
        <v>1205</v>
      </c>
      <c r="M10" s="77">
        <f>IF(Wohngeld!$C$2="I",1026,IF(Wohngeld!$C$2="II",1161,IF(Wohngeld!$C$2="III",1296,IF(Wohngeld!$C$2="IV",1440,IF(Wohngeld!$C$2="V",1593,IF(Wohngeld!$C$2="VI",1760,))))))</f>
        <v>1296</v>
      </c>
      <c r="N10" s="77">
        <f>IF(Wohngeld!$C$2="I",1097,IF(Wohngeld!$C$2="II",1242,IF(Wohngeld!$C$2="III",1387,IF(Wohngeld!$C$2="IV",1541,IF(Wohngeld!$C$2="V",1704,IF(Wohngeld!$C$2="VI",1886,))))))</f>
        <v>1387</v>
      </c>
    </row>
    <row r="11" spans="2:33" x14ac:dyDescent="0.2">
      <c r="C11">
        <f>IF(AND(Wohngeld!$C$3=C3,Wohngeld!$C$6&lt;=C10),1.15*(IF(Wohngeld!$C$6&lt;C7,C7,IF(Wohngeld!$C$6&gt;C10,C10,Wohngeld!$C$6))-(C4+C5*IF(Wohngeld!$C$6&lt;C7,C7,IF(Wohngeld!$C$6&gt;C10,C10,Wohngeld!$C$6))+C6*IF(Wohngeld!$C$8&gt;C8,Wohngeld!$C$8,C8))*IF(Wohngeld!$C$8&gt;C8,Wohngeld!$C$8,C8)),)</f>
        <v>0</v>
      </c>
      <c r="D11">
        <f>IF(AND(Wohngeld!$C$3=D3,Wohngeld!$C$6&lt;=D10),1.15*(IF(Wohngeld!$C$6&lt;D7,D7,IF(Wohngeld!$C$6&gt;D10,D10,Wohngeld!$C$6))-(D4+D5*IF(Wohngeld!$C$6&lt;D7,D7,IF(Wohngeld!$C$6&gt;D10,D10,Wohngeld!$C$6))+D6*IF(Wohngeld!$C$8&gt;D8,Wohngeld!$C$8,D8))*IF(Wohngeld!$C$8&gt;D8,Wohngeld!$C$8,D8)),)</f>
        <v>0</v>
      </c>
      <c r="E11">
        <f>IF(AND(Wohngeld!$C$3=E3,Wohngeld!$C$6&lt;=E10),1.15*(IF(Wohngeld!$C$6&lt;E7,E7,IF(Wohngeld!$C$6&gt;E10,E10,Wohngeld!$C$6))-(E4+E5*IF(Wohngeld!$C$6&lt;E7,E7,IF(Wohngeld!$C$6&gt;E10,E10,Wohngeld!$C$6))+E6*IF(Wohngeld!$C$8&gt;E8,Wohngeld!$C$8,E8))*IF(Wohngeld!$C$8&gt;E8,Wohngeld!$C$8,E8)),)</f>
        <v>0</v>
      </c>
      <c r="F11">
        <f>IF(AND(Wohngeld!$C$3=F3,Wohngeld!$C$6&lt;=F10),1.15*(IF(Wohngeld!$C$6&lt;F7,F7,IF(Wohngeld!$C$6&gt;F10,F10,Wohngeld!$C$6))-(F4+F5*IF(Wohngeld!$C$6&lt;F7,F7,IF(Wohngeld!$C$6&gt;F10,F10,Wohngeld!$C$6))+F6*IF(Wohngeld!$C$8&gt;F8,Wohngeld!$C$8,F8))*IF(Wohngeld!$C$8&gt;F8,Wohngeld!$C$8,F8)),)</f>
        <v>0</v>
      </c>
      <c r="G11">
        <f>IF(AND(Wohngeld!$C$3=G3,Wohngeld!$C$6&lt;=G10),1.15*(IF(Wohngeld!$C$6&lt;G7,G7,IF(Wohngeld!$C$6&gt;G10,G10,Wohngeld!$C$6))-(G4+G5*IF(Wohngeld!$C$6&lt;G7,G7,IF(Wohngeld!$C$6&gt;G10,G10,Wohngeld!$C$6))+G6*IF(Wohngeld!$C$8&gt;G8,Wohngeld!$C$8,G8))*IF(Wohngeld!$C$8&gt;G8,Wohngeld!$C$8,G8)),)</f>
        <v>0</v>
      </c>
      <c r="H11">
        <f>IF(AND(Wohngeld!$C$3=H3,Wohngeld!$C$6&lt;=H10),1.15*(IF(Wohngeld!$C$6&lt;H7,H7,IF(Wohngeld!$C$6&gt;H10,H10,Wohngeld!$C$6))-(H4+H5*IF(Wohngeld!$C$6&lt;H7,H7,IF(Wohngeld!$C$6&gt;H10,H10,Wohngeld!$C$6))+H6*IF(Wohngeld!$C$8&gt;H8,Wohngeld!$C$8,H8))*IF(Wohngeld!$C$8&gt;H8,Wohngeld!$C$8,H8)),)</f>
        <v>0</v>
      </c>
      <c r="I11">
        <f>IF(AND(Wohngeld!$C$3=I3,Wohngeld!$C$6&lt;=I10),1.15*(IF(Wohngeld!$C$6&lt;I7,I7,IF(Wohngeld!$C$6&gt;I10,I10,Wohngeld!$C$6))-(I4+I5*IF(Wohngeld!$C$6&lt;I7,I7,IF(Wohngeld!$C$6&gt;I10,I10,Wohngeld!$C$6))+I6*IF(Wohngeld!$C$8&gt;I8,Wohngeld!$C$8,I8))*IF(Wohngeld!$C$8&gt;I8,Wohngeld!$C$8,I8)),)</f>
        <v>0</v>
      </c>
      <c r="J11">
        <f>IF(AND(Wohngeld!$C$3=J3,Wohngeld!$C$6&lt;=J10),1.15*(IF(Wohngeld!$C$6&lt;J7,J7,IF(Wohngeld!$C$6&gt;J10,J10,Wohngeld!$C$6))-(J4+J5*IF(Wohngeld!$C$6&lt;J7,J7,IF(Wohngeld!$C$6&gt;J10,J10,Wohngeld!$C$6))+J6*IF(Wohngeld!$C$8&gt;J8,Wohngeld!$C$8,J8))*IF(Wohngeld!$C$8&gt;J8,Wohngeld!$C$8,J8)),)</f>
        <v>0</v>
      </c>
      <c r="K11">
        <f>IF(AND(Wohngeld!$C$3=K3,Wohngeld!$C$6&lt;=K10),1.15*(IF(Wohngeld!$C$6&lt;K7,K7,IF(Wohngeld!$C$6&gt;K10,K10,Wohngeld!$C$6))-(K4+K5*IF(Wohngeld!$C$6&lt;K7,K7,IF(Wohngeld!$C$6&gt;K10,K10,Wohngeld!$C$6))+K6*IF(Wohngeld!$C$8&gt;K8,Wohngeld!$C$8,K8))*IF(Wohngeld!$C$8&gt;K8,Wohngeld!$C$8,K8)),)</f>
        <v>0</v>
      </c>
      <c r="L11">
        <f>IF(AND(Wohngeld!$C$3=L3,Wohngeld!$C$6&lt;=L10),1.15*(IF(Wohngeld!$C$6&lt;L7,L7,IF(Wohngeld!$C$6&gt;L10,L10,Wohngeld!$C$6))-(L4+L5*IF(Wohngeld!$C$6&lt;L7,L7,IF(Wohngeld!$C$6&gt;L10,L10,Wohngeld!$C$6))+L6*IF(Wohngeld!$C$8&gt;L8,Wohngeld!$C$8,L8))*IF(Wohngeld!$C$8&gt;L8,Wohngeld!$C$8,L8)),)</f>
        <v>0</v>
      </c>
      <c r="M11">
        <f>IF(AND(Wohngeld!$C$3=M3,Wohngeld!$C$6&lt;=M10),1.15*(IF(Wohngeld!$C$6&lt;M7,M7,IF(Wohngeld!$C$6&gt;M10,M10,Wohngeld!$C$6))-(M4+M5*IF(Wohngeld!$C$6&lt;M7,M7,IF(Wohngeld!$C$6&gt;M10,M10,Wohngeld!$C$6))+M6*IF(Wohngeld!$C$8&gt;M8,Wohngeld!$C$8,M8))*IF(Wohngeld!$C$8&gt;M8,Wohngeld!$C$8,M8)),)</f>
        <v>0</v>
      </c>
      <c r="N11">
        <f>IF(AND(Wohngeld!$C$3=N3,Wohngeld!$C$6&lt;=N10),1.15*(IF(Wohngeld!$C$6&lt;N7,N7,IF(Wohngeld!$C$6&gt;N10,N10,Wohngeld!$C$6))-(N4+N5*IF(Wohngeld!$C$6&lt;N7,N7,IF(Wohngeld!$C$6&gt;N10,N10,Wohngeld!$C$6))+N6*IF(Wohngeld!$C$8&gt;N8,Wohngeld!$C$8,N8))*IF(Wohngeld!$C$8&gt;N8,Wohngeld!$C$8,N8)),)</f>
        <v>0</v>
      </c>
    </row>
    <row r="13" spans="2:33" ht="13.5" x14ac:dyDescent="0.25">
      <c r="B13" s="196" t="s">
        <v>208</v>
      </c>
      <c r="C13" s="196" t="s">
        <v>496</v>
      </c>
      <c r="D13" s="196" t="s">
        <v>790</v>
      </c>
      <c r="E13" s="196" t="s">
        <v>792</v>
      </c>
      <c r="F13" s="196" t="s">
        <v>874</v>
      </c>
      <c r="G13" s="196" t="s">
        <v>877</v>
      </c>
      <c r="H13" s="196" t="s">
        <v>879</v>
      </c>
      <c r="I13" s="196" t="s">
        <v>1066</v>
      </c>
      <c r="J13" s="196" t="s">
        <v>1094</v>
      </c>
      <c r="K13" s="196" t="s">
        <v>1328</v>
      </c>
      <c r="L13" s="196" t="s">
        <v>1687</v>
      </c>
      <c r="M13" s="196" t="s">
        <v>1756</v>
      </c>
      <c r="N13" s="196" t="s">
        <v>1802</v>
      </c>
      <c r="O13" s="196" t="s">
        <v>1881</v>
      </c>
      <c r="P13" s="196" t="s">
        <v>1951</v>
      </c>
      <c r="Q13" s="196" t="s">
        <v>2016</v>
      </c>
    </row>
    <row r="14" spans="2:33" ht="13.5" x14ac:dyDescent="0.25">
      <c r="B14" s="196" t="s">
        <v>208</v>
      </c>
      <c r="C14" s="196"/>
      <c r="D14" s="196" t="s">
        <v>496</v>
      </c>
      <c r="E14" s="196"/>
      <c r="F14" s="196" t="s">
        <v>790</v>
      </c>
      <c r="G14" s="196"/>
      <c r="H14" s="196" t="s">
        <v>792</v>
      </c>
      <c r="I14" s="196"/>
      <c r="J14" s="196" t="s">
        <v>874</v>
      </c>
      <c r="K14" s="196"/>
      <c r="L14" s="196" t="s">
        <v>877</v>
      </c>
      <c r="M14" s="196"/>
      <c r="N14" s="196" t="s">
        <v>879</v>
      </c>
      <c r="O14" s="196"/>
      <c r="P14" s="196" t="s">
        <v>1066</v>
      </c>
      <c r="Q14" s="196"/>
      <c r="R14" s="196" t="s">
        <v>1094</v>
      </c>
      <c r="S14" s="196"/>
      <c r="T14" s="196" t="s">
        <v>1328</v>
      </c>
      <c r="U14" s="196"/>
      <c r="V14" s="196" t="s">
        <v>1687</v>
      </c>
      <c r="W14" s="196"/>
      <c r="X14" s="196" t="s">
        <v>1756</v>
      </c>
      <c r="Y14" s="196"/>
      <c r="Z14" s="196" t="s">
        <v>1802</v>
      </c>
      <c r="AA14" s="196"/>
      <c r="AB14" s="196" t="s">
        <v>1881</v>
      </c>
      <c r="AC14" s="196"/>
      <c r="AD14" s="196" t="s">
        <v>1951</v>
      </c>
      <c r="AE14" s="196"/>
      <c r="AF14" s="196" t="s">
        <v>2016</v>
      </c>
      <c r="AG14" s="196"/>
    </row>
    <row r="15" spans="2:33" ht="13.5" x14ac:dyDescent="0.25">
      <c r="B15" s="197" t="s">
        <v>209</v>
      </c>
      <c r="C15" s="197" t="s">
        <v>210</v>
      </c>
      <c r="D15" s="197" t="s">
        <v>209</v>
      </c>
      <c r="E15" s="197" t="s">
        <v>210</v>
      </c>
      <c r="F15" s="197" t="s">
        <v>209</v>
      </c>
      <c r="G15" s="197" t="s">
        <v>210</v>
      </c>
      <c r="H15" s="197" t="s">
        <v>209</v>
      </c>
      <c r="I15" s="197" t="s">
        <v>210</v>
      </c>
      <c r="J15" s="197" t="s">
        <v>209</v>
      </c>
      <c r="K15" s="197" t="s">
        <v>210</v>
      </c>
      <c r="L15" s="197" t="s">
        <v>209</v>
      </c>
      <c r="M15" s="197" t="s">
        <v>210</v>
      </c>
      <c r="N15" s="197" t="s">
        <v>209</v>
      </c>
      <c r="O15" s="197" t="s">
        <v>210</v>
      </c>
      <c r="P15" s="197" t="s">
        <v>209</v>
      </c>
      <c r="Q15" s="197" t="s">
        <v>210</v>
      </c>
      <c r="R15" s="197" t="s">
        <v>209</v>
      </c>
      <c r="S15" s="197" t="s">
        <v>210</v>
      </c>
      <c r="T15" s="197" t="s">
        <v>209</v>
      </c>
      <c r="U15" s="197" t="s">
        <v>210</v>
      </c>
      <c r="V15" s="197" t="s">
        <v>209</v>
      </c>
      <c r="W15" s="197" t="s">
        <v>210</v>
      </c>
      <c r="X15" s="197" t="s">
        <v>209</v>
      </c>
      <c r="Y15" s="197" t="s">
        <v>210</v>
      </c>
      <c r="Z15" s="197" t="s">
        <v>209</v>
      </c>
      <c r="AA15" s="197" t="s">
        <v>210</v>
      </c>
      <c r="AB15" s="197" t="s">
        <v>209</v>
      </c>
      <c r="AC15" s="197" t="s">
        <v>210</v>
      </c>
      <c r="AD15" s="197" t="s">
        <v>209</v>
      </c>
      <c r="AE15" s="197" t="s">
        <v>210</v>
      </c>
      <c r="AF15" s="197" t="s">
        <v>209</v>
      </c>
      <c r="AG15" s="197" t="s">
        <v>210</v>
      </c>
    </row>
    <row r="16" spans="2:33" ht="13.5" x14ac:dyDescent="0.25">
      <c r="B16" s="198" t="s">
        <v>211</v>
      </c>
      <c r="C16" s="198" t="s">
        <v>95</v>
      </c>
      <c r="D16" s="198" t="s">
        <v>497</v>
      </c>
      <c r="E16" s="198" t="s">
        <v>213</v>
      </c>
      <c r="F16" s="198" t="s">
        <v>791</v>
      </c>
      <c r="G16" s="198" t="s">
        <v>217</v>
      </c>
      <c r="H16" s="198" t="s">
        <v>793</v>
      </c>
      <c r="I16" s="198" t="s">
        <v>217</v>
      </c>
      <c r="J16" s="198" t="s">
        <v>875</v>
      </c>
      <c r="K16" s="198" t="s">
        <v>217</v>
      </c>
      <c r="L16" s="198" t="s">
        <v>878</v>
      </c>
      <c r="M16" s="198" t="s">
        <v>272</v>
      </c>
      <c r="N16" s="198" t="s">
        <v>880</v>
      </c>
      <c r="O16" s="198" t="s">
        <v>213</v>
      </c>
      <c r="P16" s="198" t="s">
        <v>1067</v>
      </c>
      <c r="Q16" s="198" t="s">
        <v>213</v>
      </c>
      <c r="R16" s="198" t="s">
        <v>1095</v>
      </c>
      <c r="S16" s="198" t="s">
        <v>95</v>
      </c>
      <c r="T16" s="198" t="s">
        <v>1329</v>
      </c>
      <c r="U16" s="198" t="s">
        <v>217</v>
      </c>
      <c r="V16" s="198" t="s">
        <v>1688</v>
      </c>
      <c r="W16" s="198" t="s">
        <v>95</v>
      </c>
      <c r="X16" s="198" t="s">
        <v>1757</v>
      </c>
      <c r="Y16" s="198" t="s">
        <v>300</v>
      </c>
      <c r="Z16" s="198" t="s">
        <v>1803</v>
      </c>
      <c r="AA16" s="198" t="s">
        <v>300</v>
      </c>
      <c r="AB16" s="198" t="s">
        <v>1882</v>
      </c>
      <c r="AC16" s="198" t="s">
        <v>213</v>
      </c>
      <c r="AD16" s="198" t="s">
        <v>1952</v>
      </c>
      <c r="AE16" s="198" t="s">
        <v>272</v>
      </c>
      <c r="AF16" s="198" t="s">
        <v>2017</v>
      </c>
      <c r="AG16" s="198" t="s">
        <v>213</v>
      </c>
    </row>
    <row r="17" spans="2:33" ht="13.5" x14ac:dyDescent="0.25">
      <c r="B17" s="198" t="s">
        <v>212</v>
      </c>
      <c r="C17" s="198" t="s">
        <v>213</v>
      </c>
      <c r="D17" s="198" t="s">
        <v>498</v>
      </c>
      <c r="E17" s="198" t="s">
        <v>95</v>
      </c>
      <c r="H17" s="198" t="s">
        <v>794</v>
      </c>
      <c r="I17" s="198" t="s">
        <v>213</v>
      </c>
      <c r="J17" s="198" t="s">
        <v>876</v>
      </c>
      <c r="K17" s="198" t="s">
        <v>95</v>
      </c>
      <c r="N17" s="198" t="s">
        <v>881</v>
      </c>
      <c r="O17" s="198" t="s">
        <v>95</v>
      </c>
      <c r="P17" s="198" t="s">
        <v>1068</v>
      </c>
      <c r="Q17" s="198" t="s">
        <v>217</v>
      </c>
      <c r="R17" s="198" t="s">
        <v>1096</v>
      </c>
      <c r="S17" s="198" t="s">
        <v>95</v>
      </c>
      <c r="T17" s="198" t="s">
        <v>1330</v>
      </c>
      <c r="U17" s="198" t="s">
        <v>213</v>
      </c>
      <c r="V17" s="198" t="s">
        <v>1689</v>
      </c>
      <c r="W17" s="198" t="s">
        <v>213</v>
      </c>
      <c r="X17" s="198" t="s">
        <v>1758</v>
      </c>
      <c r="Y17" s="198" t="s">
        <v>300</v>
      </c>
      <c r="Z17" s="198" t="s">
        <v>1804</v>
      </c>
      <c r="AA17" s="198" t="s">
        <v>300</v>
      </c>
      <c r="AB17" s="198" t="s">
        <v>1883</v>
      </c>
      <c r="AC17" s="198" t="s">
        <v>213</v>
      </c>
      <c r="AD17" s="198" t="s">
        <v>1953</v>
      </c>
      <c r="AE17" s="198" t="s">
        <v>217</v>
      </c>
      <c r="AF17" s="198" t="s">
        <v>2018</v>
      </c>
      <c r="AG17" s="198" t="s">
        <v>213</v>
      </c>
    </row>
    <row r="18" spans="2:33" ht="13.5" x14ac:dyDescent="0.25">
      <c r="B18" s="198" t="s">
        <v>214</v>
      </c>
      <c r="C18" s="198" t="s">
        <v>213</v>
      </c>
      <c r="D18" s="198" t="s">
        <v>499</v>
      </c>
      <c r="E18" s="198" t="s">
        <v>95</v>
      </c>
      <c r="H18" s="198" t="s">
        <v>795</v>
      </c>
      <c r="I18" s="198" t="s">
        <v>95</v>
      </c>
      <c r="N18" s="198" t="s">
        <v>882</v>
      </c>
      <c r="O18" s="198" t="s">
        <v>95</v>
      </c>
      <c r="P18" s="198" t="s">
        <v>1069</v>
      </c>
      <c r="Q18" s="198" t="s">
        <v>95</v>
      </c>
      <c r="R18" s="198" t="s">
        <v>1097</v>
      </c>
      <c r="S18" s="198" t="s">
        <v>300</v>
      </c>
      <c r="T18" s="198" t="s">
        <v>1331</v>
      </c>
      <c r="U18" s="198" t="s">
        <v>213</v>
      </c>
      <c r="V18" s="198" t="s">
        <v>1690</v>
      </c>
      <c r="W18" s="198" t="s">
        <v>217</v>
      </c>
      <c r="X18" s="198" t="s">
        <v>1759</v>
      </c>
      <c r="Y18" s="198" t="s">
        <v>300</v>
      </c>
      <c r="Z18" s="198" t="s">
        <v>1805</v>
      </c>
      <c r="AA18" s="198" t="s">
        <v>300</v>
      </c>
      <c r="AB18" s="198" t="s">
        <v>1884</v>
      </c>
      <c r="AC18" s="198" t="s">
        <v>213</v>
      </c>
      <c r="AD18" s="198" t="s">
        <v>1954</v>
      </c>
      <c r="AE18" s="198" t="s">
        <v>217</v>
      </c>
      <c r="AF18" s="198" t="s">
        <v>2019</v>
      </c>
      <c r="AG18" s="198" t="s">
        <v>213</v>
      </c>
    </row>
    <row r="19" spans="2:33" ht="13.5" x14ac:dyDescent="0.25">
      <c r="B19" s="198" t="s">
        <v>215</v>
      </c>
      <c r="C19" s="198" t="s">
        <v>213</v>
      </c>
      <c r="D19" s="198" t="s">
        <v>500</v>
      </c>
      <c r="E19" s="198" t="s">
        <v>213</v>
      </c>
      <c r="H19" s="198" t="s">
        <v>796</v>
      </c>
      <c r="I19" s="198" t="s">
        <v>213</v>
      </c>
      <c r="N19" s="198" t="s">
        <v>883</v>
      </c>
      <c r="O19" s="198" t="s">
        <v>95</v>
      </c>
      <c r="P19" s="198" t="s">
        <v>1070</v>
      </c>
      <c r="Q19" s="198" t="s">
        <v>95</v>
      </c>
      <c r="R19" s="198" t="s">
        <v>1098</v>
      </c>
      <c r="S19" s="198" t="s">
        <v>213</v>
      </c>
      <c r="T19" s="198" t="s">
        <v>1332</v>
      </c>
      <c r="U19" s="198" t="s">
        <v>95</v>
      </c>
      <c r="V19" s="198" t="s">
        <v>1691</v>
      </c>
      <c r="W19" s="198" t="s">
        <v>95</v>
      </c>
      <c r="X19" s="198" t="s">
        <v>1760</v>
      </c>
      <c r="Y19" s="198" t="s">
        <v>213</v>
      </c>
      <c r="Z19" s="198" t="s">
        <v>1806</v>
      </c>
      <c r="AA19" s="198" t="s">
        <v>95</v>
      </c>
      <c r="AB19" s="198" t="s">
        <v>1885</v>
      </c>
      <c r="AC19" s="198" t="s">
        <v>95</v>
      </c>
      <c r="AD19" s="198" t="s">
        <v>1955</v>
      </c>
      <c r="AE19" s="198" t="s">
        <v>219</v>
      </c>
      <c r="AF19" s="198" t="s">
        <v>2020</v>
      </c>
      <c r="AG19" s="198" t="s">
        <v>213</v>
      </c>
    </row>
    <row r="20" spans="2:33" ht="13.5" x14ac:dyDescent="0.25">
      <c r="B20" s="198" t="s">
        <v>216</v>
      </c>
      <c r="C20" s="198" t="s">
        <v>217</v>
      </c>
      <c r="D20" s="198" t="s">
        <v>501</v>
      </c>
      <c r="E20" s="198" t="s">
        <v>213</v>
      </c>
      <c r="H20" s="198" t="s">
        <v>797</v>
      </c>
      <c r="I20" s="198" t="s">
        <v>213</v>
      </c>
      <c r="N20" s="198" t="s">
        <v>884</v>
      </c>
      <c r="O20" s="198" t="s">
        <v>300</v>
      </c>
      <c r="P20" s="198" t="s">
        <v>1071</v>
      </c>
      <c r="Q20" s="198" t="s">
        <v>213</v>
      </c>
      <c r="R20" s="198" t="s">
        <v>1099</v>
      </c>
      <c r="S20" s="198" t="s">
        <v>300</v>
      </c>
      <c r="T20" s="198" t="s">
        <v>1333</v>
      </c>
      <c r="U20" s="198" t="s">
        <v>217</v>
      </c>
      <c r="V20" s="198" t="s">
        <v>1692</v>
      </c>
      <c r="W20" s="198" t="s">
        <v>95</v>
      </c>
      <c r="X20" s="198" t="s">
        <v>1761</v>
      </c>
      <c r="Y20" s="198" t="s">
        <v>300</v>
      </c>
      <c r="Z20" s="198" t="s">
        <v>1807</v>
      </c>
      <c r="AA20" s="198" t="s">
        <v>213</v>
      </c>
      <c r="AB20" s="198" t="s">
        <v>1886</v>
      </c>
      <c r="AC20" s="198" t="s">
        <v>300</v>
      </c>
      <c r="AD20" s="198" t="s">
        <v>1956</v>
      </c>
      <c r="AE20" s="198" t="s">
        <v>217</v>
      </c>
      <c r="AF20" s="198" t="s">
        <v>2021</v>
      </c>
      <c r="AG20" s="198" t="s">
        <v>213</v>
      </c>
    </row>
    <row r="21" spans="2:33" ht="13.5" x14ac:dyDescent="0.25">
      <c r="B21" s="198" t="s">
        <v>218</v>
      </c>
      <c r="C21" s="198" t="s">
        <v>219</v>
      </c>
      <c r="D21" s="198" t="s">
        <v>502</v>
      </c>
      <c r="E21" s="198" t="s">
        <v>95</v>
      </c>
      <c r="H21" s="198" t="s">
        <v>798</v>
      </c>
      <c r="I21" s="198" t="s">
        <v>95</v>
      </c>
      <c r="N21" s="198" t="s">
        <v>885</v>
      </c>
      <c r="O21" s="198" t="s">
        <v>95</v>
      </c>
      <c r="P21" s="198" t="s">
        <v>1072</v>
      </c>
      <c r="Q21" s="198" t="s">
        <v>217</v>
      </c>
      <c r="R21" s="198" t="s">
        <v>1100</v>
      </c>
      <c r="S21" s="198" t="s">
        <v>213</v>
      </c>
      <c r="T21" s="198" t="s">
        <v>1334</v>
      </c>
      <c r="U21" s="198" t="s">
        <v>213</v>
      </c>
      <c r="V21" s="198" t="s">
        <v>1693</v>
      </c>
      <c r="W21" s="198" t="s">
        <v>213</v>
      </c>
      <c r="X21" s="198" t="s">
        <v>1762</v>
      </c>
      <c r="Y21" s="198" t="s">
        <v>213</v>
      </c>
      <c r="Z21" s="198" t="s">
        <v>1808</v>
      </c>
      <c r="AA21" s="198" t="s">
        <v>213</v>
      </c>
      <c r="AB21" s="198" t="s">
        <v>1887</v>
      </c>
      <c r="AC21" s="198" t="s">
        <v>213</v>
      </c>
      <c r="AD21" s="198" t="s">
        <v>1957</v>
      </c>
      <c r="AE21" s="198" t="s">
        <v>219</v>
      </c>
      <c r="AF21" s="198" t="s">
        <v>2022</v>
      </c>
      <c r="AG21" s="198" t="s">
        <v>95</v>
      </c>
    </row>
    <row r="22" spans="2:33" ht="13.5" x14ac:dyDescent="0.25">
      <c r="B22" s="198" t="s">
        <v>220</v>
      </c>
      <c r="C22" s="198" t="s">
        <v>217</v>
      </c>
      <c r="D22" s="198" t="s">
        <v>503</v>
      </c>
      <c r="E22" s="198" t="s">
        <v>213</v>
      </c>
      <c r="H22" s="198" t="s">
        <v>799</v>
      </c>
      <c r="I22" s="198" t="s">
        <v>217</v>
      </c>
      <c r="N22" s="198" t="s">
        <v>886</v>
      </c>
      <c r="O22" s="198" t="s">
        <v>213</v>
      </c>
      <c r="P22" s="198" t="s">
        <v>1073</v>
      </c>
      <c r="Q22" s="198" t="s">
        <v>95</v>
      </c>
      <c r="R22" s="198" t="s">
        <v>1101</v>
      </c>
      <c r="S22" s="198" t="s">
        <v>213</v>
      </c>
      <c r="T22" s="198" t="s">
        <v>1335</v>
      </c>
      <c r="U22" s="198" t="s">
        <v>95</v>
      </c>
      <c r="V22" s="198" t="s">
        <v>1694</v>
      </c>
      <c r="W22" s="198" t="s">
        <v>95</v>
      </c>
      <c r="X22" s="198" t="s">
        <v>1763</v>
      </c>
      <c r="Y22" s="198" t="s">
        <v>300</v>
      </c>
      <c r="Z22" s="198" t="s">
        <v>1809</v>
      </c>
      <c r="AA22" s="198" t="s">
        <v>213</v>
      </c>
      <c r="AB22" s="198" t="s">
        <v>1888</v>
      </c>
      <c r="AC22" s="198" t="s">
        <v>213</v>
      </c>
      <c r="AD22" s="198" t="s">
        <v>1958</v>
      </c>
      <c r="AE22" s="198" t="s">
        <v>217</v>
      </c>
      <c r="AF22" s="198" t="s">
        <v>2023</v>
      </c>
      <c r="AG22" s="198" t="s">
        <v>213</v>
      </c>
    </row>
    <row r="23" spans="2:33" ht="13.5" x14ac:dyDescent="0.25">
      <c r="B23" s="198" t="s">
        <v>221</v>
      </c>
      <c r="C23" s="198" t="s">
        <v>217</v>
      </c>
      <c r="D23" s="198" t="s">
        <v>504</v>
      </c>
      <c r="E23" s="198" t="s">
        <v>213</v>
      </c>
      <c r="H23" s="198" t="s">
        <v>800</v>
      </c>
      <c r="I23" s="198" t="s">
        <v>213</v>
      </c>
      <c r="N23" s="198" t="s">
        <v>887</v>
      </c>
      <c r="O23" s="198" t="s">
        <v>272</v>
      </c>
      <c r="P23" s="198" t="s">
        <v>1074</v>
      </c>
      <c r="Q23" s="198" t="s">
        <v>213</v>
      </c>
      <c r="R23" s="198" t="s">
        <v>1102</v>
      </c>
      <c r="S23" s="198" t="s">
        <v>300</v>
      </c>
      <c r="T23" s="198" t="s">
        <v>1336</v>
      </c>
      <c r="U23" s="198" t="s">
        <v>300</v>
      </c>
      <c r="V23" s="198" t="s">
        <v>1695</v>
      </c>
      <c r="W23" s="198" t="s">
        <v>95</v>
      </c>
      <c r="X23" s="198" t="s">
        <v>1764</v>
      </c>
      <c r="Y23" s="198" t="s">
        <v>213</v>
      </c>
      <c r="Z23" s="198" t="s">
        <v>1810</v>
      </c>
      <c r="AA23" s="198" t="s">
        <v>213</v>
      </c>
      <c r="AB23" s="198" t="s">
        <v>1889</v>
      </c>
      <c r="AC23" s="198" t="s">
        <v>300</v>
      </c>
      <c r="AD23" s="198" t="s">
        <v>1959</v>
      </c>
      <c r="AE23" s="198" t="s">
        <v>272</v>
      </c>
      <c r="AF23" s="198" t="s">
        <v>2024</v>
      </c>
      <c r="AG23" s="198" t="s">
        <v>95</v>
      </c>
    </row>
    <row r="24" spans="2:33" ht="13.5" x14ac:dyDescent="0.25">
      <c r="B24" s="198" t="s">
        <v>222</v>
      </c>
      <c r="C24" s="198" t="s">
        <v>95</v>
      </c>
      <c r="D24" s="198" t="s">
        <v>505</v>
      </c>
      <c r="E24" s="198" t="s">
        <v>217</v>
      </c>
      <c r="H24" s="198" t="s">
        <v>801</v>
      </c>
      <c r="I24" s="198" t="s">
        <v>95</v>
      </c>
      <c r="N24" s="198" t="s">
        <v>888</v>
      </c>
      <c r="O24" s="198" t="s">
        <v>217</v>
      </c>
      <c r="P24" s="198" t="s">
        <v>1075</v>
      </c>
      <c r="Q24" s="198" t="s">
        <v>213</v>
      </c>
      <c r="R24" s="198" t="s">
        <v>1103</v>
      </c>
      <c r="S24" s="198" t="s">
        <v>213</v>
      </c>
      <c r="T24" s="198" t="s">
        <v>1337</v>
      </c>
      <c r="U24" s="198" t="s">
        <v>95</v>
      </c>
      <c r="V24" s="198" t="s">
        <v>1696</v>
      </c>
      <c r="W24" s="198" t="s">
        <v>300</v>
      </c>
      <c r="X24" s="198" t="s">
        <v>1765</v>
      </c>
      <c r="Y24" s="198" t="s">
        <v>213</v>
      </c>
      <c r="Z24" s="198" t="s">
        <v>1811</v>
      </c>
      <c r="AA24" s="198" t="s">
        <v>213</v>
      </c>
      <c r="AB24" s="198" t="s">
        <v>1890</v>
      </c>
      <c r="AC24" s="198" t="s">
        <v>213</v>
      </c>
      <c r="AD24" s="198" t="s">
        <v>1960</v>
      </c>
      <c r="AE24" s="198" t="s">
        <v>213</v>
      </c>
      <c r="AF24" s="198" t="s">
        <v>2025</v>
      </c>
      <c r="AG24" s="198" t="s">
        <v>213</v>
      </c>
    </row>
    <row r="25" spans="2:33" ht="13.5" x14ac:dyDescent="0.25">
      <c r="B25" s="198" t="s">
        <v>223</v>
      </c>
      <c r="C25" s="198" t="s">
        <v>219</v>
      </c>
      <c r="D25" s="198" t="s">
        <v>506</v>
      </c>
      <c r="E25" s="198" t="s">
        <v>217</v>
      </c>
      <c r="H25" s="198" t="s">
        <v>802</v>
      </c>
      <c r="I25" s="198" t="s">
        <v>213</v>
      </c>
      <c r="N25" s="198" t="s">
        <v>889</v>
      </c>
      <c r="O25" s="198" t="s">
        <v>217</v>
      </c>
      <c r="P25" s="198" t="s">
        <v>1076</v>
      </c>
      <c r="Q25" s="198" t="s">
        <v>213</v>
      </c>
      <c r="R25" s="198" t="s">
        <v>1104</v>
      </c>
      <c r="S25" s="198" t="s">
        <v>213</v>
      </c>
      <c r="T25" s="198" t="s">
        <v>1338</v>
      </c>
      <c r="U25" s="198" t="s">
        <v>300</v>
      </c>
      <c r="V25" s="198" t="s">
        <v>1697</v>
      </c>
      <c r="W25" s="198" t="s">
        <v>300</v>
      </c>
      <c r="X25" s="198" t="s">
        <v>1766</v>
      </c>
      <c r="Y25" s="198" t="s">
        <v>213</v>
      </c>
      <c r="Z25" s="198" t="s">
        <v>1812</v>
      </c>
      <c r="AA25" s="198" t="s">
        <v>95</v>
      </c>
      <c r="AB25" s="198" t="s">
        <v>1891</v>
      </c>
      <c r="AC25" s="198" t="s">
        <v>213</v>
      </c>
      <c r="AD25" s="198" t="s">
        <v>1961</v>
      </c>
      <c r="AE25" s="198" t="s">
        <v>217</v>
      </c>
      <c r="AF25" s="198" t="s">
        <v>2026</v>
      </c>
      <c r="AG25" s="198" t="s">
        <v>213</v>
      </c>
    </row>
    <row r="26" spans="2:33" ht="13.5" x14ac:dyDescent="0.25">
      <c r="B26" s="198" t="s">
        <v>224</v>
      </c>
      <c r="C26" s="198" t="s">
        <v>213</v>
      </c>
      <c r="D26" s="198" t="s">
        <v>507</v>
      </c>
      <c r="E26" s="198" t="s">
        <v>95</v>
      </c>
      <c r="H26" s="198" t="s">
        <v>803</v>
      </c>
      <c r="I26" s="198" t="s">
        <v>95</v>
      </c>
      <c r="N26" s="198" t="s">
        <v>890</v>
      </c>
      <c r="O26" s="198" t="s">
        <v>219</v>
      </c>
      <c r="P26" s="198" t="s">
        <v>1077</v>
      </c>
      <c r="Q26" s="198" t="s">
        <v>213</v>
      </c>
      <c r="R26" s="198" t="s">
        <v>1105</v>
      </c>
      <c r="S26" s="198" t="s">
        <v>213</v>
      </c>
      <c r="T26" s="198" t="s">
        <v>1339</v>
      </c>
      <c r="U26" s="198" t="s">
        <v>213</v>
      </c>
      <c r="V26" s="198" t="s">
        <v>1698</v>
      </c>
      <c r="W26" s="198" t="s">
        <v>213</v>
      </c>
      <c r="X26" s="198" t="s">
        <v>1767</v>
      </c>
      <c r="Y26" s="198" t="s">
        <v>213</v>
      </c>
      <c r="Z26" s="198" t="s">
        <v>1813</v>
      </c>
      <c r="AA26" s="198" t="s">
        <v>300</v>
      </c>
      <c r="AB26" s="198" t="s">
        <v>1892</v>
      </c>
      <c r="AC26" s="198" t="s">
        <v>300</v>
      </c>
      <c r="AD26" s="198" t="s">
        <v>1962</v>
      </c>
      <c r="AE26" s="198" t="s">
        <v>217</v>
      </c>
      <c r="AF26" s="198" t="s">
        <v>2027</v>
      </c>
      <c r="AG26" s="198" t="s">
        <v>300</v>
      </c>
    </row>
    <row r="27" spans="2:33" ht="13.5" x14ac:dyDescent="0.25">
      <c r="B27" s="198" t="s">
        <v>225</v>
      </c>
      <c r="C27" s="198" t="s">
        <v>95</v>
      </c>
      <c r="D27" s="198" t="s">
        <v>508</v>
      </c>
      <c r="E27" s="198" t="s">
        <v>217</v>
      </c>
      <c r="H27" s="198" t="s">
        <v>804</v>
      </c>
      <c r="I27" s="198" t="s">
        <v>95</v>
      </c>
      <c r="N27" s="198" t="s">
        <v>891</v>
      </c>
      <c r="O27" s="198" t="s">
        <v>213</v>
      </c>
      <c r="P27" s="198" t="s">
        <v>1078</v>
      </c>
      <c r="Q27" s="198" t="s">
        <v>213</v>
      </c>
      <c r="R27" s="198" t="s">
        <v>1106</v>
      </c>
      <c r="S27" s="198" t="s">
        <v>300</v>
      </c>
      <c r="T27" s="198" t="s">
        <v>1340</v>
      </c>
      <c r="U27" s="198" t="s">
        <v>213</v>
      </c>
      <c r="V27" s="198" t="s">
        <v>1699</v>
      </c>
      <c r="W27" s="198" t="s">
        <v>95</v>
      </c>
      <c r="X27" s="198" t="s">
        <v>1768</v>
      </c>
      <c r="Y27" s="198" t="s">
        <v>300</v>
      </c>
      <c r="Z27" s="198" t="s">
        <v>1814</v>
      </c>
      <c r="AA27" s="198" t="s">
        <v>213</v>
      </c>
      <c r="AB27" s="198" t="s">
        <v>1893</v>
      </c>
      <c r="AC27" s="198" t="s">
        <v>300</v>
      </c>
      <c r="AD27" s="198" t="s">
        <v>1963</v>
      </c>
      <c r="AE27" s="198" t="s">
        <v>217</v>
      </c>
      <c r="AF27" s="198" t="s">
        <v>2028</v>
      </c>
      <c r="AG27" s="198" t="s">
        <v>213</v>
      </c>
    </row>
    <row r="28" spans="2:33" ht="13.5" x14ac:dyDescent="0.25">
      <c r="B28" s="198" t="s">
        <v>226</v>
      </c>
      <c r="C28" s="198" t="s">
        <v>217</v>
      </c>
      <c r="D28" s="198" t="s">
        <v>509</v>
      </c>
      <c r="E28" s="198" t="s">
        <v>213</v>
      </c>
      <c r="H28" s="198" t="s">
        <v>805</v>
      </c>
      <c r="I28" s="198" t="s">
        <v>95</v>
      </c>
      <c r="N28" s="198" t="s">
        <v>892</v>
      </c>
      <c r="O28" s="198" t="s">
        <v>219</v>
      </c>
      <c r="P28" s="198" t="s">
        <v>1079</v>
      </c>
      <c r="Q28" s="198" t="s">
        <v>213</v>
      </c>
      <c r="R28" s="198" t="s">
        <v>1107</v>
      </c>
      <c r="S28" s="198" t="s">
        <v>213</v>
      </c>
      <c r="T28" s="198" t="s">
        <v>1341</v>
      </c>
      <c r="U28" s="198" t="s">
        <v>213</v>
      </c>
      <c r="V28" s="198" t="s">
        <v>1700</v>
      </c>
      <c r="W28" s="198" t="s">
        <v>95</v>
      </c>
      <c r="X28" s="198" t="s">
        <v>1769</v>
      </c>
      <c r="Y28" s="198" t="s">
        <v>300</v>
      </c>
      <c r="Z28" s="198" t="s">
        <v>1815</v>
      </c>
      <c r="AA28" s="198" t="s">
        <v>213</v>
      </c>
      <c r="AB28" s="198" t="s">
        <v>1894</v>
      </c>
      <c r="AC28" s="198" t="s">
        <v>213</v>
      </c>
      <c r="AD28" s="198" t="s">
        <v>1964</v>
      </c>
      <c r="AE28" s="198" t="s">
        <v>217</v>
      </c>
      <c r="AF28" s="198" t="s">
        <v>2029</v>
      </c>
      <c r="AG28" s="198" t="s">
        <v>213</v>
      </c>
    </row>
    <row r="29" spans="2:33" ht="13.5" x14ac:dyDescent="0.25">
      <c r="B29" s="198" t="s">
        <v>227</v>
      </c>
      <c r="C29" s="198" t="s">
        <v>213</v>
      </c>
      <c r="D29" s="198" t="s">
        <v>510</v>
      </c>
      <c r="E29" s="198" t="s">
        <v>300</v>
      </c>
      <c r="H29" s="198" t="s">
        <v>806</v>
      </c>
      <c r="I29" s="198" t="s">
        <v>219</v>
      </c>
      <c r="N29" s="198" t="s">
        <v>893</v>
      </c>
      <c r="O29" s="198" t="s">
        <v>213</v>
      </c>
      <c r="P29" s="198" t="s">
        <v>1080</v>
      </c>
      <c r="Q29" s="198" t="s">
        <v>213</v>
      </c>
      <c r="R29" s="198" t="s">
        <v>1108</v>
      </c>
      <c r="S29" s="198" t="s">
        <v>95</v>
      </c>
      <c r="T29" s="198" t="s">
        <v>1342</v>
      </c>
      <c r="U29" s="198" t="s">
        <v>213</v>
      </c>
      <c r="V29" s="198" t="s">
        <v>1701</v>
      </c>
      <c r="W29" s="198" t="s">
        <v>213</v>
      </c>
      <c r="X29" s="198" t="s">
        <v>1770</v>
      </c>
      <c r="Y29" s="198" t="s">
        <v>213</v>
      </c>
      <c r="Z29" s="198" t="s">
        <v>1816</v>
      </c>
      <c r="AA29" s="198" t="s">
        <v>213</v>
      </c>
      <c r="AB29" s="198" t="s">
        <v>1895</v>
      </c>
      <c r="AC29" s="198" t="s">
        <v>300</v>
      </c>
      <c r="AD29" s="198" t="s">
        <v>1965</v>
      </c>
      <c r="AE29" s="198" t="s">
        <v>95</v>
      </c>
      <c r="AF29" s="198" t="s">
        <v>2030</v>
      </c>
      <c r="AG29" s="198" t="s">
        <v>213</v>
      </c>
    </row>
    <row r="30" spans="2:33" ht="13.5" x14ac:dyDescent="0.25">
      <c r="B30" s="198" t="s">
        <v>228</v>
      </c>
      <c r="C30" s="198" t="s">
        <v>95</v>
      </c>
      <c r="D30" s="198" t="s">
        <v>511</v>
      </c>
      <c r="E30" s="198" t="s">
        <v>217</v>
      </c>
      <c r="H30" s="198" t="s">
        <v>807</v>
      </c>
      <c r="I30" s="198" t="s">
        <v>213</v>
      </c>
      <c r="N30" s="198" t="s">
        <v>894</v>
      </c>
      <c r="O30" s="198" t="s">
        <v>213</v>
      </c>
      <c r="P30" s="198" t="s">
        <v>1081</v>
      </c>
      <c r="Q30" s="198" t="s">
        <v>95</v>
      </c>
      <c r="R30" s="198" t="s">
        <v>1109</v>
      </c>
      <c r="S30" s="198" t="s">
        <v>300</v>
      </c>
      <c r="T30" s="198" t="s">
        <v>1343</v>
      </c>
      <c r="U30" s="198" t="s">
        <v>300</v>
      </c>
      <c r="V30" s="198" t="s">
        <v>1702</v>
      </c>
      <c r="W30" s="198" t="s">
        <v>95</v>
      </c>
      <c r="X30" s="198" t="s">
        <v>1771</v>
      </c>
      <c r="Y30" s="198" t="s">
        <v>300</v>
      </c>
      <c r="Z30" s="198" t="s">
        <v>1817</v>
      </c>
      <c r="AA30" s="198" t="s">
        <v>95</v>
      </c>
      <c r="AB30" s="198" t="s">
        <v>1896</v>
      </c>
      <c r="AC30" s="198" t="s">
        <v>213</v>
      </c>
      <c r="AD30" s="198" t="s">
        <v>1966</v>
      </c>
      <c r="AE30" s="198" t="s">
        <v>217</v>
      </c>
      <c r="AF30" s="198" t="s">
        <v>2031</v>
      </c>
      <c r="AG30" s="198" t="s">
        <v>217</v>
      </c>
    </row>
    <row r="31" spans="2:33" ht="13.5" x14ac:dyDescent="0.25">
      <c r="B31" s="198" t="s">
        <v>229</v>
      </c>
      <c r="C31" s="198" t="s">
        <v>95</v>
      </c>
      <c r="D31" s="198" t="s">
        <v>512</v>
      </c>
      <c r="E31" s="198" t="s">
        <v>300</v>
      </c>
      <c r="H31" s="198" t="s">
        <v>808</v>
      </c>
      <c r="I31" s="198" t="s">
        <v>213</v>
      </c>
      <c r="N31" s="198" t="s">
        <v>895</v>
      </c>
      <c r="O31" s="198" t="s">
        <v>300</v>
      </c>
      <c r="P31" s="198" t="s">
        <v>1082</v>
      </c>
      <c r="Q31" s="198" t="s">
        <v>213</v>
      </c>
      <c r="R31" s="198" t="s">
        <v>1110</v>
      </c>
      <c r="S31" s="198" t="s">
        <v>213</v>
      </c>
      <c r="T31" s="198" t="s">
        <v>1344</v>
      </c>
      <c r="U31" s="198" t="s">
        <v>217</v>
      </c>
      <c r="V31" s="198" t="s">
        <v>1703</v>
      </c>
      <c r="W31" s="198" t="s">
        <v>95</v>
      </c>
      <c r="X31" s="198" t="s">
        <v>1772</v>
      </c>
      <c r="Y31" s="198" t="s">
        <v>300</v>
      </c>
      <c r="Z31" s="198" t="s">
        <v>1818</v>
      </c>
      <c r="AA31" s="198" t="s">
        <v>300</v>
      </c>
      <c r="AB31" s="198" t="s">
        <v>1897</v>
      </c>
      <c r="AC31" s="198" t="s">
        <v>213</v>
      </c>
      <c r="AD31" s="198" t="s">
        <v>1967</v>
      </c>
      <c r="AE31" s="198" t="s">
        <v>219</v>
      </c>
      <c r="AF31" s="198" t="s">
        <v>2032</v>
      </c>
      <c r="AG31" s="198" t="s">
        <v>300</v>
      </c>
    </row>
    <row r="32" spans="2:33" ht="13.5" x14ac:dyDescent="0.25">
      <c r="B32" s="198" t="s">
        <v>230</v>
      </c>
      <c r="C32" s="198" t="s">
        <v>95</v>
      </c>
      <c r="D32" s="198" t="s">
        <v>513</v>
      </c>
      <c r="E32" s="198" t="s">
        <v>219</v>
      </c>
      <c r="H32" s="198" t="s">
        <v>809</v>
      </c>
      <c r="I32" s="198" t="s">
        <v>95</v>
      </c>
      <c r="N32" s="198" t="s">
        <v>896</v>
      </c>
      <c r="O32" s="198" t="s">
        <v>217</v>
      </c>
      <c r="P32" s="198" t="s">
        <v>1083</v>
      </c>
      <c r="Q32" s="198" t="s">
        <v>95</v>
      </c>
      <c r="R32" s="198" t="s">
        <v>1111</v>
      </c>
      <c r="S32" s="198" t="s">
        <v>213</v>
      </c>
      <c r="T32" s="198" t="s">
        <v>1345</v>
      </c>
      <c r="U32" s="198" t="s">
        <v>213</v>
      </c>
      <c r="V32" s="198" t="s">
        <v>1704</v>
      </c>
      <c r="W32" s="198" t="s">
        <v>213</v>
      </c>
      <c r="X32" s="198" t="s">
        <v>1773</v>
      </c>
      <c r="Y32" s="198" t="s">
        <v>300</v>
      </c>
      <c r="Z32" s="198" t="s">
        <v>1819</v>
      </c>
      <c r="AA32" s="198" t="s">
        <v>213</v>
      </c>
      <c r="AB32" s="198" t="s">
        <v>1898</v>
      </c>
      <c r="AC32" s="198" t="s">
        <v>95</v>
      </c>
      <c r="AD32" s="198" t="s">
        <v>1968</v>
      </c>
      <c r="AE32" s="198" t="s">
        <v>213</v>
      </c>
      <c r="AF32" s="198" t="s">
        <v>2033</v>
      </c>
      <c r="AG32" s="198" t="s">
        <v>300</v>
      </c>
    </row>
    <row r="33" spans="2:33" ht="13.5" x14ac:dyDescent="0.25">
      <c r="B33" s="198" t="s">
        <v>231</v>
      </c>
      <c r="C33" s="198" t="s">
        <v>213</v>
      </c>
      <c r="D33" s="198" t="s">
        <v>514</v>
      </c>
      <c r="E33" s="198" t="s">
        <v>213</v>
      </c>
      <c r="H33" s="198" t="s">
        <v>810</v>
      </c>
      <c r="I33" s="198" t="s">
        <v>217</v>
      </c>
      <c r="N33" s="198" t="s">
        <v>897</v>
      </c>
      <c r="O33" s="198" t="s">
        <v>300</v>
      </c>
      <c r="P33" s="198" t="s">
        <v>1084</v>
      </c>
      <c r="Q33" s="198" t="s">
        <v>213</v>
      </c>
      <c r="R33" s="198" t="s">
        <v>1112</v>
      </c>
      <c r="S33" s="198" t="s">
        <v>213</v>
      </c>
      <c r="T33" s="198" t="s">
        <v>1346</v>
      </c>
      <c r="U33" s="198" t="s">
        <v>213</v>
      </c>
      <c r="V33" s="198" t="s">
        <v>1705</v>
      </c>
      <c r="W33" s="198" t="s">
        <v>300</v>
      </c>
      <c r="X33" s="198" t="s">
        <v>1774</v>
      </c>
      <c r="Y33" s="198" t="s">
        <v>300</v>
      </c>
      <c r="Z33" s="198" t="s">
        <v>1820</v>
      </c>
      <c r="AA33" s="198" t="s">
        <v>213</v>
      </c>
      <c r="AB33" s="198" t="s">
        <v>1899</v>
      </c>
      <c r="AC33" s="198" t="s">
        <v>213</v>
      </c>
      <c r="AD33" s="198" t="s">
        <v>1969</v>
      </c>
      <c r="AE33" s="198" t="s">
        <v>272</v>
      </c>
      <c r="AF33" s="198" t="s">
        <v>2034</v>
      </c>
      <c r="AG33" s="198" t="s">
        <v>300</v>
      </c>
    </row>
    <row r="34" spans="2:33" ht="13.5" x14ac:dyDescent="0.25">
      <c r="B34" s="198" t="s">
        <v>232</v>
      </c>
      <c r="C34" s="198" t="s">
        <v>217</v>
      </c>
      <c r="D34" s="198" t="s">
        <v>515</v>
      </c>
      <c r="E34" s="198" t="s">
        <v>213</v>
      </c>
      <c r="H34" s="198" t="s">
        <v>811</v>
      </c>
      <c r="I34" s="198" t="s">
        <v>213</v>
      </c>
      <c r="N34" s="198" t="s">
        <v>898</v>
      </c>
      <c r="O34" s="198" t="s">
        <v>213</v>
      </c>
      <c r="P34" s="198" t="s">
        <v>1085</v>
      </c>
      <c r="Q34" s="198" t="s">
        <v>213</v>
      </c>
      <c r="R34" s="198" t="s">
        <v>1113</v>
      </c>
      <c r="S34" s="198" t="s">
        <v>300</v>
      </c>
      <c r="T34" s="198" t="s">
        <v>1347</v>
      </c>
      <c r="U34" s="198" t="s">
        <v>213</v>
      </c>
      <c r="V34" s="198" t="s">
        <v>1706</v>
      </c>
      <c r="W34" s="198" t="s">
        <v>219</v>
      </c>
      <c r="X34" s="198" t="s">
        <v>1775</v>
      </c>
      <c r="Y34" s="198" t="s">
        <v>300</v>
      </c>
      <c r="Z34" s="198" t="s">
        <v>1821</v>
      </c>
      <c r="AA34" s="198" t="s">
        <v>213</v>
      </c>
      <c r="AB34" s="198" t="s">
        <v>1900</v>
      </c>
      <c r="AC34" s="198" t="s">
        <v>300</v>
      </c>
      <c r="AD34" s="198" t="s">
        <v>1970</v>
      </c>
      <c r="AE34" s="198" t="s">
        <v>300</v>
      </c>
      <c r="AF34" s="198" t="s">
        <v>2035</v>
      </c>
      <c r="AG34" s="198" t="s">
        <v>300</v>
      </c>
    </row>
    <row r="35" spans="2:33" ht="13.5" x14ac:dyDescent="0.25">
      <c r="B35" s="198" t="s">
        <v>233</v>
      </c>
      <c r="C35" s="198" t="s">
        <v>213</v>
      </c>
      <c r="D35" s="198" t="s">
        <v>516</v>
      </c>
      <c r="E35" s="198" t="s">
        <v>95</v>
      </c>
      <c r="H35" s="198" t="s">
        <v>812</v>
      </c>
      <c r="I35" s="198" t="s">
        <v>219</v>
      </c>
      <c r="N35" s="198" t="s">
        <v>899</v>
      </c>
      <c r="O35" s="198" t="s">
        <v>217</v>
      </c>
      <c r="P35" s="198" t="s">
        <v>1086</v>
      </c>
      <c r="Q35" s="198" t="s">
        <v>300</v>
      </c>
      <c r="R35" s="198" t="s">
        <v>1114</v>
      </c>
      <c r="S35" s="198" t="s">
        <v>213</v>
      </c>
      <c r="T35" s="198" t="s">
        <v>1348</v>
      </c>
      <c r="U35" s="198" t="s">
        <v>213</v>
      </c>
      <c r="V35" s="198" t="s">
        <v>1707</v>
      </c>
      <c r="W35" s="198" t="s">
        <v>213</v>
      </c>
      <c r="X35" s="198" t="s">
        <v>1776</v>
      </c>
      <c r="Y35" s="198" t="s">
        <v>300</v>
      </c>
      <c r="Z35" s="198" t="s">
        <v>1822</v>
      </c>
      <c r="AA35" s="198" t="s">
        <v>213</v>
      </c>
      <c r="AB35" s="198" t="s">
        <v>1901</v>
      </c>
      <c r="AC35" s="198" t="s">
        <v>300</v>
      </c>
      <c r="AD35" s="198" t="s">
        <v>1971</v>
      </c>
      <c r="AE35" s="198" t="s">
        <v>95</v>
      </c>
      <c r="AF35" s="198" t="s">
        <v>2036</v>
      </c>
      <c r="AG35" s="198" t="s">
        <v>300</v>
      </c>
    </row>
    <row r="36" spans="2:33" ht="13.5" x14ac:dyDescent="0.25">
      <c r="B36" s="198" t="s">
        <v>234</v>
      </c>
      <c r="C36" s="198" t="s">
        <v>95</v>
      </c>
      <c r="D36" s="198" t="s">
        <v>517</v>
      </c>
      <c r="E36" s="198" t="s">
        <v>95</v>
      </c>
      <c r="H36" s="198" t="s">
        <v>813</v>
      </c>
      <c r="I36" s="198" t="s">
        <v>213</v>
      </c>
      <c r="N36" s="198" t="s">
        <v>900</v>
      </c>
      <c r="O36" s="198" t="s">
        <v>300</v>
      </c>
      <c r="P36" s="198" t="s">
        <v>1087</v>
      </c>
      <c r="Q36" s="198" t="s">
        <v>213</v>
      </c>
      <c r="R36" s="198" t="s">
        <v>1115</v>
      </c>
      <c r="S36" s="198" t="s">
        <v>213</v>
      </c>
      <c r="T36" s="198" t="s">
        <v>1349</v>
      </c>
      <c r="U36" s="198" t="s">
        <v>213</v>
      </c>
      <c r="V36" s="198" t="s">
        <v>1708</v>
      </c>
      <c r="W36" s="198" t="s">
        <v>95</v>
      </c>
      <c r="X36" s="198" t="s">
        <v>1777</v>
      </c>
      <c r="Y36" s="198" t="s">
        <v>300</v>
      </c>
      <c r="Z36" s="198" t="s">
        <v>1823</v>
      </c>
      <c r="AA36" s="198" t="s">
        <v>213</v>
      </c>
      <c r="AB36" s="198" t="s">
        <v>1902</v>
      </c>
      <c r="AC36" s="198" t="s">
        <v>300</v>
      </c>
      <c r="AD36" s="198" t="s">
        <v>1972</v>
      </c>
      <c r="AE36" s="198" t="s">
        <v>95</v>
      </c>
      <c r="AF36" s="198" t="s">
        <v>2037</v>
      </c>
      <c r="AG36" s="198" t="s">
        <v>213</v>
      </c>
    </row>
    <row r="37" spans="2:33" ht="13.5" x14ac:dyDescent="0.25">
      <c r="B37" s="198" t="s">
        <v>235</v>
      </c>
      <c r="C37" s="198" t="s">
        <v>217</v>
      </c>
      <c r="D37" s="198" t="s">
        <v>518</v>
      </c>
      <c r="E37" s="198" t="s">
        <v>95</v>
      </c>
      <c r="H37" s="198" t="s">
        <v>814</v>
      </c>
      <c r="I37" s="198" t="s">
        <v>95</v>
      </c>
      <c r="N37" s="198" t="s">
        <v>901</v>
      </c>
      <c r="O37" s="198" t="s">
        <v>213</v>
      </c>
      <c r="P37" s="198" t="s">
        <v>1088</v>
      </c>
      <c r="Q37" s="198" t="s">
        <v>217</v>
      </c>
      <c r="R37" s="198" t="s">
        <v>1116</v>
      </c>
      <c r="S37" s="198" t="s">
        <v>300</v>
      </c>
      <c r="T37" s="198" t="s">
        <v>1350</v>
      </c>
      <c r="U37" s="198" t="s">
        <v>213</v>
      </c>
      <c r="V37" s="198" t="s">
        <v>1709</v>
      </c>
      <c r="W37" s="198" t="s">
        <v>95</v>
      </c>
      <c r="X37" s="198" t="s">
        <v>1778</v>
      </c>
      <c r="Y37" s="198" t="s">
        <v>213</v>
      </c>
      <c r="Z37" s="198" t="s">
        <v>1824</v>
      </c>
      <c r="AA37" s="198" t="s">
        <v>213</v>
      </c>
      <c r="AB37" s="198" t="s">
        <v>1903</v>
      </c>
      <c r="AC37" s="198" t="s">
        <v>300</v>
      </c>
      <c r="AD37" s="198" t="s">
        <v>1973</v>
      </c>
      <c r="AE37" s="198" t="s">
        <v>217</v>
      </c>
      <c r="AF37" s="198" t="s">
        <v>2038</v>
      </c>
      <c r="AG37" s="198" t="s">
        <v>300</v>
      </c>
    </row>
    <row r="38" spans="2:33" ht="13.5" x14ac:dyDescent="0.25">
      <c r="B38" s="198" t="s">
        <v>236</v>
      </c>
      <c r="C38" s="198" t="s">
        <v>95</v>
      </c>
      <c r="D38" s="198" t="s">
        <v>519</v>
      </c>
      <c r="E38" s="198" t="s">
        <v>217</v>
      </c>
      <c r="H38" s="198" t="s">
        <v>815</v>
      </c>
      <c r="I38" s="198" t="s">
        <v>217</v>
      </c>
      <c r="N38" s="198" t="s">
        <v>902</v>
      </c>
      <c r="O38" s="198" t="s">
        <v>217</v>
      </c>
      <c r="P38" s="198" t="s">
        <v>1089</v>
      </c>
      <c r="Q38" s="198" t="s">
        <v>95</v>
      </c>
      <c r="R38" s="198" t="s">
        <v>1117</v>
      </c>
      <c r="S38" s="198" t="s">
        <v>300</v>
      </c>
      <c r="T38" s="198" t="s">
        <v>1351</v>
      </c>
      <c r="U38" s="198" t="s">
        <v>300</v>
      </c>
      <c r="V38" s="198" t="s">
        <v>1710</v>
      </c>
      <c r="W38" s="198" t="s">
        <v>300</v>
      </c>
      <c r="X38" s="198" t="s">
        <v>1779</v>
      </c>
      <c r="Y38" s="198" t="s">
        <v>213</v>
      </c>
      <c r="Z38" s="198" t="s">
        <v>1825</v>
      </c>
      <c r="AA38" s="198" t="s">
        <v>213</v>
      </c>
      <c r="AB38" s="198" t="s">
        <v>1904</v>
      </c>
      <c r="AC38" s="198" t="s">
        <v>213</v>
      </c>
      <c r="AD38" s="198" t="s">
        <v>1974</v>
      </c>
      <c r="AE38" s="198" t="s">
        <v>95</v>
      </c>
      <c r="AF38" s="198" t="s">
        <v>2039</v>
      </c>
      <c r="AG38" s="198" t="s">
        <v>300</v>
      </c>
    </row>
    <row r="39" spans="2:33" ht="13.5" x14ac:dyDescent="0.25">
      <c r="B39" s="198" t="s">
        <v>237</v>
      </c>
      <c r="C39" s="198" t="s">
        <v>219</v>
      </c>
      <c r="D39" s="198" t="s">
        <v>520</v>
      </c>
      <c r="E39" s="198" t="s">
        <v>213</v>
      </c>
      <c r="H39" s="198" t="s">
        <v>816</v>
      </c>
      <c r="I39" s="198" t="s">
        <v>219</v>
      </c>
      <c r="N39" s="198" t="s">
        <v>903</v>
      </c>
      <c r="O39" s="198" t="s">
        <v>213</v>
      </c>
      <c r="P39" s="198" t="s">
        <v>1090</v>
      </c>
      <c r="Q39" s="198" t="s">
        <v>95</v>
      </c>
      <c r="R39" s="198" t="s">
        <v>1118</v>
      </c>
      <c r="S39" s="198" t="s">
        <v>300</v>
      </c>
      <c r="T39" s="198" t="s">
        <v>1352</v>
      </c>
      <c r="U39" s="198" t="s">
        <v>213</v>
      </c>
      <c r="V39" s="198" t="s">
        <v>1711</v>
      </c>
      <c r="W39" s="198" t="s">
        <v>300</v>
      </c>
      <c r="X39" s="198" t="s">
        <v>1780</v>
      </c>
      <c r="Y39" s="198" t="s">
        <v>213</v>
      </c>
      <c r="Z39" s="198" t="s">
        <v>1826</v>
      </c>
      <c r="AA39" s="198" t="s">
        <v>300</v>
      </c>
      <c r="AB39" s="198" t="s">
        <v>1905</v>
      </c>
      <c r="AC39" s="198" t="s">
        <v>300</v>
      </c>
      <c r="AD39" s="198" t="s">
        <v>1975</v>
      </c>
      <c r="AE39" s="198" t="s">
        <v>95</v>
      </c>
      <c r="AF39" s="198" t="s">
        <v>2040</v>
      </c>
      <c r="AG39" s="198" t="s">
        <v>213</v>
      </c>
    </row>
    <row r="40" spans="2:33" ht="13.5" x14ac:dyDescent="0.25">
      <c r="B40" s="198" t="s">
        <v>238</v>
      </c>
      <c r="C40" s="198" t="s">
        <v>95</v>
      </c>
      <c r="D40" s="198" t="s">
        <v>521</v>
      </c>
      <c r="E40" s="198" t="s">
        <v>95</v>
      </c>
      <c r="H40" s="198" t="s">
        <v>817</v>
      </c>
      <c r="I40" s="198" t="s">
        <v>300</v>
      </c>
      <c r="N40" s="198" t="s">
        <v>904</v>
      </c>
      <c r="O40" s="198" t="s">
        <v>95</v>
      </c>
      <c r="P40" s="198" t="s">
        <v>1091</v>
      </c>
      <c r="Q40" s="198" t="s">
        <v>95</v>
      </c>
      <c r="R40" s="198" t="s">
        <v>1119</v>
      </c>
      <c r="S40" s="198" t="s">
        <v>300</v>
      </c>
      <c r="T40" s="198" t="s">
        <v>1353</v>
      </c>
      <c r="U40" s="198" t="s">
        <v>213</v>
      </c>
      <c r="V40" s="198" t="s">
        <v>1712</v>
      </c>
      <c r="W40" s="198" t="s">
        <v>213</v>
      </c>
      <c r="X40" s="198" t="s">
        <v>1781</v>
      </c>
      <c r="Y40" s="198" t="s">
        <v>300</v>
      </c>
      <c r="Z40" s="198" t="s">
        <v>1827</v>
      </c>
      <c r="AA40" s="198" t="s">
        <v>213</v>
      </c>
      <c r="AB40" s="198" t="s">
        <v>1906</v>
      </c>
      <c r="AC40" s="198" t="s">
        <v>213</v>
      </c>
      <c r="AD40" s="198" t="s">
        <v>1976</v>
      </c>
      <c r="AE40" s="198" t="s">
        <v>217</v>
      </c>
      <c r="AF40" s="198" t="s">
        <v>2041</v>
      </c>
      <c r="AG40" s="198" t="s">
        <v>213</v>
      </c>
    </row>
    <row r="41" spans="2:33" ht="13.5" x14ac:dyDescent="0.25">
      <c r="B41" s="198" t="s">
        <v>239</v>
      </c>
      <c r="C41" s="198" t="s">
        <v>213</v>
      </c>
      <c r="D41" s="198" t="s">
        <v>522</v>
      </c>
      <c r="E41" s="198" t="s">
        <v>300</v>
      </c>
      <c r="H41" s="198" t="s">
        <v>818</v>
      </c>
      <c r="I41" s="198" t="s">
        <v>219</v>
      </c>
      <c r="N41" s="198" t="s">
        <v>905</v>
      </c>
      <c r="O41" s="198" t="s">
        <v>213</v>
      </c>
      <c r="P41" s="198" t="s">
        <v>1092</v>
      </c>
      <c r="Q41" s="198" t="s">
        <v>95</v>
      </c>
      <c r="R41" s="198" t="s">
        <v>1120</v>
      </c>
      <c r="S41" s="198" t="s">
        <v>213</v>
      </c>
      <c r="T41" s="198" t="s">
        <v>1354</v>
      </c>
      <c r="U41" s="198" t="s">
        <v>213</v>
      </c>
      <c r="V41" s="198" t="s">
        <v>1713</v>
      </c>
      <c r="W41" s="198" t="s">
        <v>213</v>
      </c>
      <c r="X41" s="198" t="s">
        <v>1782</v>
      </c>
      <c r="Y41" s="198" t="s">
        <v>300</v>
      </c>
      <c r="Z41" s="198" t="s">
        <v>1828</v>
      </c>
      <c r="AA41" s="198" t="s">
        <v>213</v>
      </c>
      <c r="AB41" s="198" t="s">
        <v>1907</v>
      </c>
      <c r="AC41" s="198" t="s">
        <v>300</v>
      </c>
      <c r="AD41" s="198" t="s">
        <v>1977</v>
      </c>
      <c r="AE41" s="198" t="s">
        <v>219</v>
      </c>
      <c r="AF41" s="198" t="s">
        <v>2042</v>
      </c>
      <c r="AG41" s="198" t="s">
        <v>213</v>
      </c>
    </row>
    <row r="42" spans="2:33" ht="13.5" x14ac:dyDescent="0.25">
      <c r="B42" s="198" t="s">
        <v>240</v>
      </c>
      <c r="C42" s="198" t="s">
        <v>217</v>
      </c>
      <c r="D42" s="198" t="s">
        <v>523</v>
      </c>
      <c r="E42" s="198" t="s">
        <v>300</v>
      </c>
      <c r="H42" s="198" t="s">
        <v>819</v>
      </c>
      <c r="I42" s="198" t="s">
        <v>213</v>
      </c>
      <c r="N42" s="198" t="s">
        <v>906</v>
      </c>
      <c r="O42" s="198" t="s">
        <v>219</v>
      </c>
      <c r="P42" s="198" t="s">
        <v>1093</v>
      </c>
      <c r="Q42" s="198" t="s">
        <v>95</v>
      </c>
      <c r="R42" s="198" t="s">
        <v>1121</v>
      </c>
      <c r="S42" s="198" t="s">
        <v>213</v>
      </c>
      <c r="T42" s="198" t="s">
        <v>1355</v>
      </c>
      <c r="U42" s="198" t="s">
        <v>95</v>
      </c>
      <c r="V42" s="198" t="s">
        <v>1714</v>
      </c>
      <c r="W42" s="198" t="s">
        <v>300</v>
      </c>
      <c r="X42" s="198" t="s">
        <v>1783</v>
      </c>
      <c r="Y42" s="198" t="s">
        <v>213</v>
      </c>
      <c r="Z42" s="198" t="s">
        <v>1829</v>
      </c>
      <c r="AA42" s="198" t="s">
        <v>213</v>
      </c>
      <c r="AB42" s="198" t="s">
        <v>1908</v>
      </c>
      <c r="AC42" s="198" t="s">
        <v>300</v>
      </c>
      <c r="AD42" s="198" t="s">
        <v>1978</v>
      </c>
      <c r="AE42" s="198" t="s">
        <v>300</v>
      </c>
      <c r="AF42" s="198" t="s">
        <v>2043</v>
      </c>
      <c r="AG42" s="198" t="s">
        <v>300</v>
      </c>
    </row>
    <row r="43" spans="2:33" ht="13.5" x14ac:dyDescent="0.25">
      <c r="B43" s="198" t="s">
        <v>241</v>
      </c>
      <c r="C43" s="198" t="s">
        <v>219</v>
      </c>
      <c r="D43" s="198" t="s">
        <v>524</v>
      </c>
      <c r="E43" s="198" t="s">
        <v>213</v>
      </c>
      <c r="H43" s="198" t="s">
        <v>820</v>
      </c>
      <c r="I43" s="198" t="s">
        <v>95</v>
      </c>
      <c r="N43" s="198" t="s">
        <v>907</v>
      </c>
      <c r="O43" s="198" t="s">
        <v>213</v>
      </c>
      <c r="R43" s="198" t="s">
        <v>1122</v>
      </c>
      <c r="S43" s="198" t="s">
        <v>300</v>
      </c>
      <c r="T43" s="198" t="s">
        <v>1356</v>
      </c>
      <c r="U43" s="198" t="s">
        <v>213</v>
      </c>
      <c r="V43" s="198" t="s">
        <v>1715</v>
      </c>
      <c r="W43" s="198" t="s">
        <v>300</v>
      </c>
      <c r="X43" s="198" t="s">
        <v>1784</v>
      </c>
      <c r="Y43" s="198" t="s">
        <v>213</v>
      </c>
      <c r="Z43" s="198" t="s">
        <v>1830</v>
      </c>
      <c r="AA43" s="198" t="s">
        <v>213</v>
      </c>
      <c r="AB43" s="198" t="s">
        <v>1909</v>
      </c>
      <c r="AC43" s="198" t="s">
        <v>300</v>
      </c>
      <c r="AD43" s="198" t="s">
        <v>1979</v>
      </c>
      <c r="AE43" s="198" t="s">
        <v>95</v>
      </c>
      <c r="AF43" s="198" t="s">
        <v>2044</v>
      </c>
      <c r="AG43" s="198" t="s">
        <v>300</v>
      </c>
    </row>
    <row r="44" spans="2:33" ht="13.5" x14ac:dyDescent="0.25">
      <c r="B44" s="198" t="s">
        <v>242</v>
      </c>
      <c r="C44" s="198" t="s">
        <v>213</v>
      </c>
      <c r="D44" s="198" t="s">
        <v>525</v>
      </c>
      <c r="E44" s="198" t="s">
        <v>213</v>
      </c>
      <c r="H44" s="198" t="s">
        <v>821</v>
      </c>
      <c r="I44" s="198" t="s">
        <v>213</v>
      </c>
      <c r="N44" s="198" t="s">
        <v>908</v>
      </c>
      <c r="O44" s="198" t="s">
        <v>272</v>
      </c>
      <c r="R44" s="198" t="s">
        <v>1123</v>
      </c>
      <c r="S44" s="198" t="s">
        <v>217</v>
      </c>
      <c r="T44" s="198" t="s">
        <v>1357</v>
      </c>
      <c r="U44" s="198" t="s">
        <v>95</v>
      </c>
      <c r="V44" s="198" t="s">
        <v>1716</v>
      </c>
      <c r="W44" s="198" t="s">
        <v>300</v>
      </c>
      <c r="X44" s="198" t="s">
        <v>1785</v>
      </c>
      <c r="Y44" s="198" t="s">
        <v>300</v>
      </c>
      <c r="Z44" s="198" t="s">
        <v>1831</v>
      </c>
      <c r="AA44" s="198" t="s">
        <v>213</v>
      </c>
      <c r="AB44" s="198" t="s">
        <v>1910</v>
      </c>
      <c r="AC44" s="198" t="s">
        <v>213</v>
      </c>
      <c r="AD44" s="198" t="s">
        <v>1980</v>
      </c>
      <c r="AE44" s="198" t="s">
        <v>213</v>
      </c>
      <c r="AF44" s="198" t="s">
        <v>2045</v>
      </c>
      <c r="AG44" s="198" t="s">
        <v>300</v>
      </c>
    </row>
    <row r="45" spans="2:33" ht="13.5" x14ac:dyDescent="0.25">
      <c r="B45" s="198" t="s">
        <v>243</v>
      </c>
      <c r="C45" s="198" t="s">
        <v>95</v>
      </c>
      <c r="D45" s="198" t="s">
        <v>526</v>
      </c>
      <c r="E45" s="198" t="s">
        <v>300</v>
      </c>
      <c r="H45" s="198" t="s">
        <v>822</v>
      </c>
      <c r="I45" s="198" t="s">
        <v>213</v>
      </c>
      <c r="N45" s="198" t="s">
        <v>909</v>
      </c>
      <c r="O45" s="198" t="s">
        <v>300</v>
      </c>
      <c r="R45" s="198" t="s">
        <v>1124</v>
      </c>
      <c r="S45" s="198" t="s">
        <v>213</v>
      </c>
      <c r="T45" s="198" t="s">
        <v>1358</v>
      </c>
      <c r="U45" s="198" t="s">
        <v>219</v>
      </c>
      <c r="V45" s="198" t="s">
        <v>1717</v>
      </c>
      <c r="W45" s="198" t="s">
        <v>300</v>
      </c>
      <c r="X45" s="198" t="s">
        <v>1786</v>
      </c>
      <c r="Y45" s="198" t="s">
        <v>213</v>
      </c>
      <c r="Z45" s="198" t="s">
        <v>1832</v>
      </c>
      <c r="AA45" s="198" t="s">
        <v>213</v>
      </c>
      <c r="AB45" s="198" t="s">
        <v>1911</v>
      </c>
      <c r="AC45" s="198" t="s">
        <v>300</v>
      </c>
      <c r="AD45" s="198" t="s">
        <v>1981</v>
      </c>
      <c r="AE45" s="198" t="s">
        <v>95</v>
      </c>
      <c r="AF45" s="198" t="s">
        <v>2046</v>
      </c>
      <c r="AG45" s="198" t="s">
        <v>300</v>
      </c>
    </row>
    <row r="46" spans="2:33" ht="13.5" x14ac:dyDescent="0.25">
      <c r="B46" s="198" t="s">
        <v>244</v>
      </c>
      <c r="C46" s="198" t="s">
        <v>217</v>
      </c>
      <c r="D46" s="198" t="s">
        <v>527</v>
      </c>
      <c r="E46" s="198" t="s">
        <v>213</v>
      </c>
      <c r="H46" s="198" t="s">
        <v>823</v>
      </c>
      <c r="I46" s="198" t="s">
        <v>300</v>
      </c>
      <c r="N46" s="198" t="s">
        <v>910</v>
      </c>
      <c r="O46" s="198" t="s">
        <v>217</v>
      </c>
      <c r="R46" s="198" t="s">
        <v>1125</v>
      </c>
      <c r="S46" s="198" t="s">
        <v>272</v>
      </c>
      <c r="T46" s="198" t="s">
        <v>1359</v>
      </c>
      <c r="U46" s="198" t="s">
        <v>95</v>
      </c>
      <c r="V46" s="198" t="s">
        <v>1718</v>
      </c>
      <c r="W46" s="198" t="s">
        <v>213</v>
      </c>
      <c r="X46" s="198" t="s">
        <v>1787</v>
      </c>
      <c r="Y46" s="198" t="s">
        <v>95</v>
      </c>
      <c r="Z46" s="198" t="s">
        <v>1833</v>
      </c>
      <c r="AA46" s="198" t="s">
        <v>300</v>
      </c>
      <c r="AB46" s="198" t="s">
        <v>1912</v>
      </c>
      <c r="AC46" s="198" t="s">
        <v>213</v>
      </c>
      <c r="AD46" s="198" t="s">
        <v>1982</v>
      </c>
      <c r="AE46" s="198" t="s">
        <v>217</v>
      </c>
      <c r="AF46" s="198" t="s">
        <v>2047</v>
      </c>
      <c r="AG46" s="198" t="s">
        <v>300</v>
      </c>
    </row>
    <row r="47" spans="2:33" ht="13.5" x14ac:dyDescent="0.25">
      <c r="B47" s="198" t="s">
        <v>245</v>
      </c>
      <c r="C47" s="198" t="s">
        <v>95</v>
      </c>
      <c r="D47" s="198" t="s">
        <v>528</v>
      </c>
      <c r="E47" s="198" t="s">
        <v>272</v>
      </c>
      <c r="H47" s="198" t="s">
        <v>824</v>
      </c>
      <c r="I47" s="198" t="s">
        <v>213</v>
      </c>
      <c r="N47" s="198" t="s">
        <v>911</v>
      </c>
      <c r="O47" s="198" t="s">
        <v>219</v>
      </c>
      <c r="R47" s="198" t="s">
        <v>1126</v>
      </c>
      <c r="S47" s="198" t="s">
        <v>213</v>
      </c>
      <c r="T47" s="198" t="s">
        <v>1360</v>
      </c>
      <c r="U47" s="198" t="s">
        <v>213</v>
      </c>
      <c r="V47" s="198" t="s">
        <v>1719</v>
      </c>
      <c r="W47" s="198" t="s">
        <v>300</v>
      </c>
      <c r="X47" s="198" t="s">
        <v>1788</v>
      </c>
      <c r="Y47" s="198" t="s">
        <v>95</v>
      </c>
      <c r="Z47" s="198" t="s">
        <v>1834</v>
      </c>
      <c r="AA47" s="198" t="s">
        <v>300</v>
      </c>
      <c r="AB47" s="198" t="s">
        <v>1913</v>
      </c>
      <c r="AC47" s="198" t="s">
        <v>213</v>
      </c>
      <c r="AD47" s="198" t="s">
        <v>1983</v>
      </c>
      <c r="AE47" s="198" t="s">
        <v>95</v>
      </c>
      <c r="AF47" s="198" t="s">
        <v>2048</v>
      </c>
      <c r="AG47" s="198" t="s">
        <v>213</v>
      </c>
    </row>
    <row r="48" spans="2:33" ht="13.5" x14ac:dyDescent="0.25">
      <c r="B48" s="198" t="s">
        <v>246</v>
      </c>
      <c r="C48" s="198" t="s">
        <v>95</v>
      </c>
      <c r="D48" s="198" t="s">
        <v>529</v>
      </c>
      <c r="E48" s="198" t="s">
        <v>213</v>
      </c>
      <c r="H48" s="198" t="s">
        <v>825</v>
      </c>
      <c r="I48" s="198" t="s">
        <v>300</v>
      </c>
      <c r="N48" s="198" t="s">
        <v>912</v>
      </c>
      <c r="O48" s="198" t="s">
        <v>213</v>
      </c>
      <c r="R48" s="198" t="s">
        <v>1127</v>
      </c>
      <c r="S48" s="198" t="s">
        <v>95</v>
      </c>
      <c r="T48" s="198" t="s">
        <v>1361</v>
      </c>
      <c r="U48" s="198" t="s">
        <v>300</v>
      </c>
      <c r="V48" s="198" t="s">
        <v>1720</v>
      </c>
      <c r="W48" s="198" t="s">
        <v>213</v>
      </c>
      <c r="X48" s="198" t="s">
        <v>1789</v>
      </c>
      <c r="Y48" s="198" t="s">
        <v>300</v>
      </c>
      <c r="Z48" s="198" t="s">
        <v>1835</v>
      </c>
      <c r="AA48" s="198" t="s">
        <v>300</v>
      </c>
      <c r="AB48" s="198" t="s">
        <v>1914</v>
      </c>
      <c r="AC48" s="198" t="s">
        <v>300</v>
      </c>
      <c r="AD48" s="198" t="s">
        <v>1984</v>
      </c>
      <c r="AE48" s="198" t="s">
        <v>213</v>
      </c>
      <c r="AF48" s="198" t="s">
        <v>2049</v>
      </c>
      <c r="AG48" s="198" t="s">
        <v>300</v>
      </c>
    </row>
    <row r="49" spans="2:33" ht="13.5" x14ac:dyDescent="0.25">
      <c r="B49" s="198" t="s">
        <v>247</v>
      </c>
      <c r="C49" s="198" t="s">
        <v>217</v>
      </c>
      <c r="D49" s="198" t="s">
        <v>530</v>
      </c>
      <c r="E49" s="198" t="s">
        <v>217</v>
      </c>
      <c r="H49" s="198" t="s">
        <v>826</v>
      </c>
      <c r="I49" s="198" t="s">
        <v>213</v>
      </c>
      <c r="N49" s="198" t="s">
        <v>913</v>
      </c>
      <c r="O49" s="198" t="s">
        <v>219</v>
      </c>
      <c r="R49" s="198" t="s">
        <v>1128</v>
      </c>
      <c r="S49" s="198" t="s">
        <v>217</v>
      </c>
      <c r="T49" s="198" t="s">
        <v>1362</v>
      </c>
      <c r="U49" s="198" t="s">
        <v>300</v>
      </c>
      <c r="V49" s="198" t="s">
        <v>1721</v>
      </c>
      <c r="W49" s="198" t="s">
        <v>213</v>
      </c>
      <c r="X49" s="198" t="s">
        <v>1790</v>
      </c>
      <c r="Y49" s="198" t="s">
        <v>213</v>
      </c>
      <c r="Z49" s="198" t="s">
        <v>1836</v>
      </c>
      <c r="AA49" s="198" t="s">
        <v>300</v>
      </c>
      <c r="AB49" s="198" t="s">
        <v>1915</v>
      </c>
      <c r="AC49" s="198" t="s">
        <v>300</v>
      </c>
      <c r="AD49" s="198" t="s">
        <v>1985</v>
      </c>
      <c r="AE49" s="198" t="s">
        <v>300</v>
      </c>
      <c r="AF49" s="198" t="s">
        <v>2050</v>
      </c>
      <c r="AG49" s="198" t="s">
        <v>213</v>
      </c>
    </row>
    <row r="50" spans="2:33" ht="13.5" x14ac:dyDescent="0.25">
      <c r="B50" s="198" t="s">
        <v>248</v>
      </c>
      <c r="C50" s="198" t="s">
        <v>217</v>
      </c>
      <c r="D50" s="198" t="s">
        <v>531</v>
      </c>
      <c r="E50" s="198" t="s">
        <v>213</v>
      </c>
      <c r="H50" s="198" t="s">
        <v>827</v>
      </c>
      <c r="I50" s="198" t="s">
        <v>213</v>
      </c>
      <c r="N50" s="198" t="s">
        <v>914</v>
      </c>
      <c r="O50" s="198" t="s">
        <v>219</v>
      </c>
      <c r="R50" s="198" t="s">
        <v>1129</v>
      </c>
      <c r="S50" s="198" t="s">
        <v>219</v>
      </c>
      <c r="T50" s="198" t="s">
        <v>1363</v>
      </c>
      <c r="U50" s="198" t="s">
        <v>95</v>
      </c>
      <c r="V50" s="198" t="s">
        <v>1722</v>
      </c>
      <c r="W50" s="198" t="s">
        <v>300</v>
      </c>
      <c r="X50" s="198" t="s">
        <v>1791</v>
      </c>
      <c r="Y50" s="198" t="s">
        <v>300</v>
      </c>
      <c r="Z50" s="198" t="s">
        <v>1837</v>
      </c>
      <c r="AA50" s="198" t="s">
        <v>213</v>
      </c>
      <c r="AB50" s="198" t="s">
        <v>1916</v>
      </c>
      <c r="AC50" s="198" t="s">
        <v>300</v>
      </c>
      <c r="AD50" s="198" t="s">
        <v>1986</v>
      </c>
      <c r="AE50" s="198" t="s">
        <v>95</v>
      </c>
      <c r="AF50" s="198" t="s">
        <v>2051</v>
      </c>
      <c r="AG50" s="198" t="s">
        <v>213</v>
      </c>
    </row>
    <row r="51" spans="2:33" ht="13.5" x14ac:dyDescent="0.25">
      <c r="B51" s="198" t="s">
        <v>249</v>
      </c>
      <c r="C51" s="198" t="s">
        <v>213</v>
      </c>
      <c r="D51" s="198" t="s">
        <v>532</v>
      </c>
      <c r="E51" s="198" t="s">
        <v>213</v>
      </c>
      <c r="H51" s="198" t="s">
        <v>828</v>
      </c>
      <c r="I51" s="198" t="s">
        <v>213</v>
      </c>
      <c r="N51" s="198" t="s">
        <v>915</v>
      </c>
      <c r="O51" s="198" t="s">
        <v>300</v>
      </c>
      <c r="R51" s="198" t="s">
        <v>1130</v>
      </c>
      <c r="S51" s="198" t="s">
        <v>95</v>
      </c>
      <c r="T51" s="198" t="s">
        <v>1364</v>
      </c>
      <c r="U51" s="198" t="s">
        <v>213</v>
      </c>
      <c r="V51" s="198" t="s">
        <v>1723</v>
      </c>
      <c r="W51" s="198" t="s">
        <v>95</v>
      </c>
      <c r="X51" s="198" t="s">
        <v>1792</v>
      </c>
      <c r="Y51" s="198" t="s">
        <v>213</v>
      </c>
      <c r="Z51" s="198" t="s">
        <v>1838</v>
      </c>
      <c r="AA51" s="198" t="s">
        <v>213</v>
      </c>
      <c r="AB51" s="198" t="s">
        <v>1917</v>
      </c>
      <c r="AC51" s="198" t="s">
        <v>213</v>
      </c>
      <c r="AD51" s="198" t="s">
        <v>1987</v>
      </c>
      <c r="AE51" s="198" t="s">
        <v>213</v>
      </c>
      <c r="AF51" s="198" t="s">
        <v>2052</v>
      </c>
      <c r="AG51" s="198" t="s">
        <v>213</v>
      </c>
    </row>
    <row r="52" spans="2:33" ht="13.5" x14ac:dyDescent="0.25">
      <c r="B52" s="198" t="s">
        <v>250</v>
      </c>
      <c r="C52" s="198" t="s">
        <v>95</v>
      </c>
      <c r="D52" s="198" t="s">
        <v>533</v>
      </c>
      <c r="E52" s="198" t="s">
        <v>300</v>
      </c>
      <c r="H52" s="198" t="s">
        <v>829</v>
      </c>
      <c r="I52" s="198" t="s">
        <v>213</v>
      </c>
      <c r="N52" s="198" t="s">
        <v>916</v>
      </c>
      <c r="O52" s="198" t="s">
        <v>219</v>
      </c>
      <c r="R52" s="198" t="s">
        <v>1131</v>
      </c>
      <c r="S52" s="198" t="s">
        <v>300</v>
      </c>
      <c r="T52" s="198" t="s">
        <v>1365</v>
      </c>
      <c r="U52" s="198" t="s">
        <v>300</v>
      </c>
      <c r="V52" s="198" t="s">
        <v>1724</v>
      </c>
      <c r="W52" s="198" t="s">
        <v>300</v>
      </c>
      <c r="X52" s="198" t="s">
        <v>1793</v>
      </c>
      <c r="Y52" s="198" t="s">
        <v>213</v>
      </c>
      <c r="Z52" s="198" t="s">
        <v>1839</v>
      </c>
      <c r="AA52" s="198" t="s">
        <v>213</v>
      </c>
      <c r="AB52" s="198" t="s">
        <v>1918</v>
      </c>
      <c r="AC52" s="198" t="s">
        <v>95</v>
      </c>
      <c r="AD52" s="198" t="s">
        <v>1988</v>
      </c>
      <c r="AE52" s="198" t="s">
        <v>217</v>
      </c>
      <c r="AF52" s="198" t="s">
        <v>2053</v>
      </c>
      <c r="AG52" s="198" t="s">
        <v>213</v>
      </c>
    </row>
    <row r="53" spans="2:33" ht="13.5" x14ac:dyDescent="0.25">
      <c r="B53" s="198" t="s">
        <v>251</v>
      </c>
      <c r="C53" s="198" t="s">
        <v>213</v>
      </c>
      <c r="D53" s="198" t="s">
        <v>534</v>
      </c>
      <c r="E53" s="198" t="s">
        <v>300</v>
      </c>
      <c r="H53" s="198" t="s">
        <v>830</v>
      </c>
      <c r="I53" s="198" t="s">
        <v>213</v>
      </c>
      <c r="N53" s="198" t="s">
        <v>917</v>
      </c>
      <c r="O53" s="198" t="s">
        <v>272</v>
      </c>
      <c r="R53" s="198" t="s">
        <v>1132</v>
      </c>
      <c r="S53" s="198" t="s">
        <v>213</v>
      </c>
      <c r="T53" s="198" t="s">
        <v>1366</v>
      </c>
      <c r="U53" s="198" t="s">
        <v>95</v>
      </c>
      <c r="V53" s="198" t="s">
        <v>1725</v>
      </c>
      <c r="W53" s="198" t="s">
        <v>300</v>
      </c>
      <c r="X53" s="198" t="s">
        <v>1794</v>
      </c>
      <c r="Y53" s="198" t="s">
        <v>213</v>
      </c>
      <c r="Z53" s="198" t="s">
        <v>1840</v>
      </c>
      <c r="AA53" s="198" t="s">
        <v>300</v>
      </c>
      <c r="AB53" s="198" t="s">
        <v>1919</v>
      </c>
      <c r="AC53" s="198" t="s">
        <v>95</v>
      </c>
      <c r="AD53" s="198" t="s">
        <v>1989</v>
      </c>
      <c r="AE53" s="198" t="s">
        <v>217</v>
      </c>
      <c r="AF53" s="198" t="s">
        <v>2054</v>
      </c>
      <c r="AG53" s="198" t="s">
        <v>213</v>
      </c>
    </row>
    <row r="54" spans="2:33" ht="13.5" x14ac:dyDescent="0.25">
      <c r="B54" s="198" t="s">
        <v>252</v>
      </c>
      <c r="C54" s="198" t="s">
        <v>95</v>
      </c>
      <c r="D54" s="198" t="s">
        <v>535</v>
      </c>
      <c r="E54" s="198" t="s">
        <v>217</v>
      </c>
      <c r="H54" s="198" t="s">
        <v>831</v>
      </c>
      <c r="I54" s="198" t="s">
        <v>300</v>
      </c>
      <c r="N54" s="198" t="s">
        <v>918</v>
      </c>
      <c r="O54" s="198" t="s">
        <v>95</v>
      </c>
      <c r="R54" s="198" t="s">
        <v>1133</v>
      </c>
      <c r="S54" s="198" t="s">
        <v>213</v>
      </c>
      <c r="T54" s="198" t="s">
        <v>1367</v>
      </c>
      <c r="U54" s="198" t="s">
        <v>95</v>
      </c>
      <c r="V54" s="198" t="s">
        <v>1726</v>
      </c>
      <c r="W54" s="198" t="s">
        <v>300</v>
      </c>
      <c r="X54" s="198" t="s">
        <v>1795</v>
      </c>
      <c r="Y54" s="198" t="s">
        <v>213</v>
      </c>
      <c r="Z54" s="198" t="s">
        <v>1841</v>
      </c>
      <c r="AA54" s="198" t="s">
        <v>213</v>
      </c>
      <c r="AB54" s="198" t="s">
        <v>1920</v>
      </c>
      <c r="AC54" s="198" t="s">
        <v>300</v>
      </c>
      <c r="AD54" s="198" t="s">
        <v>1990</v>
      </c>
      <c r="AE54" s="198" t="s">
        <v>217</v>
      </c>
      <c r="AF54" s="198" t="s">
        <v>2055</v>
      </c>
      <c r="AG54" s="198" t="s">
        <v>213</v>
      </c>
    </row>
    <row r="55" spans="2:33" ht="13.5" x14ac:dyDescent="0.25">
      <c r="B55" s="198" t="s">
        <v>253</v>
      </c>
      <c r="C55" s="198" t="s">
        <v>213</v>
      </c>
      <c r="D55" s="198" t="s">
        <v>536</v>
      </c>
      <c r="E55" s="198" t="s">
        <v>272</v>
      </c>
      <c r="H55" s="198" t="s">
        <v>832</v>
      </c>
      <c r="I55" s="198" t="s">
        <v>300</v>
      </c>
      <c r="N55" s="198" t="s">
        <v>919</v>
      </c>
      <c r="O55" s="198" t="s">
        <v>217</v>
      </c>
      <c r="R55" s="198" t="s">
        <v>1134</v>
      </c>
      <c r="S55" s="198" t="s">
        <v>95</v>
      </c>
      <c r="T55" s="198" t="s">
        <v>1368</v>
      </c>
      <c r="U55" s="198" t="s">
        <v>95</v>
      </c>
      <c r="V55" s="198" t="s">
        <v>1727</v>
      </c>
      <c r="W55" s="198" t="s">
        <v>300</v>
      </c>
      <c r="X55" s="198" t="s">
        <v>1796</v>
      </c>
      <c r="Y55" s="198" t="s">
        <v>213</v>
      </c>
      <c r="Z55" s="198" t="s">
        <v>1842</v>
      </c>
      <c r="AA55" s="198" t="s">
        <v>300</v>
      </c>
      <c r="AB55" s="198" t="s">
        <v>1921</v>
      </c>
      <c r="AC55" s="198" t="s">
        <v>300</v>
      </c>
      <c r="AD55" s="198" t="s">
        <v>1991</v>
      </c>
      <c r="AE55" s="198" t="s">
        <v>217</v>
      </c>
      <c r="AF55" s="198" t="s">
        <v>2056</v>
      </c>
      <c r="AG55" s="198" t="s">
        <v>213</v>
      </c>
    </row>
    <row r="56" spans="2:33" ht="13.5" x14ac:dyDescent="0.25">
      <c r="B56" s="198" t="s">
        <v>254</v>
      </c>
      <c r="C56" s="198" t="s">
        <v>217</v>
      </c>
      <c r="D56" s="198" t="s">
        <v>537</v>
      </c>
      <c r="E56" s="198" t="s">
        <v>272</v>
      </c>
      <c r="H56" s="198" t="s">
        <v>833</v>
      </c>
      <c r="I56" s="198" t="s">
        <v>213</v>
      </c>
      <c r="N56" s="198" t="s">
        <v>920</v>
      </c>
      <c r="O56" s="198" t="s">
        <v>219</v>
      </c>
      <c r="R56" s="198" t="s">
        <v>1135</v>
      </c>
      <c r="S56" s="198" t="s">
        <v>300</v>
      </c>
      <c r="T56" s="198" t="s">
        <v>1369</v>
      </c>
      <c r="U56" s="198" t="s">
        <v>219</v>
      </c>
      <c r="V56" s="198" t="s">
        <v>1728</v>
      </c>
      <c r="W56" s="198" t="s">
        <v>95</v>
      </c>
      <c r="X56" s="198" t="s">
        <v>1797</v>
      </c>
      <c r="Y56" s="198" t="s">
        <v>213</v>
      </c>
      <c r="Z56" s="198" t="s">
        <v>1843</v>
      </c>
      <c r="AA56" s="198" t="s">
        <v>300</v>
      </c>
      <c r="AB56" s="198" t="s">
        <v>1922</v>
      </c>
      <c r="AC56" s="198" t="s">
        <v>213</v>
      </c>
      <c r="AD56" s="198" t="s">
        <v>1992</v>
      </c>
      <c r="AE56" s="198" t="s">
        <v>95</v>
      </c>
      <c r="AF56" s="198" t="s">
        <v>2057</v>
      </c>
      <c r="AG56" s="198" t="s">
        <v>300</v>
      </c>
    </row>
    <row r="57" spans="2:33" ht="13.5" x14ac:dyDescent="0.25">
      <c r="B57" s="198" t="s">
        <v>255</v>
      </c>
      <c r="C57" s="198" t="s">
        <v>219</v>
      </c>
      <c r="D57" s="198" t="s">
        <v>538</v>
      </c>
      <c r="E57" s="198" t="s">
        <v>95</v>
      </c>
      <c r="H57" s="198" t="s">
        <v>834</v>
      </c>
      <c r="I57" s="198" t="s">
        <v>300</v>
      </c>
      <c r="N57" s="198" t="s">
        <v>921</v>
      </c>
      <c r="O57" s="198" t="s">
        <v>300</v>
      </c>
      <c r="R57" s="198" t="s">
        <v>1136</v>
      </c>
      <c r="S57" s="198" t="s">
        <v>95</v>
      </c>
      <c r="T57" s="198" t="s">
        <v>1370</v>
      </c>
      <c r="U57" s="198" t="s">
        <v>213</v>
      </c>
      <c r="V57" s="198" t="s">
        <v>1729</v>
      </c>
      <c r="W57" s="198" t="s">
        <v>213</v>
      </c>
      <c r="X57" s="198" t="s">
        <v>1798</v>
      </c>
      <c r="Y57" s="198" t="s">
        <v>213</v>
      </c>
      <c r="Z57" s="198" t="s">
        <v>1844</v>
      </c>
      <c r="AA57" s="198" t="s">
        <v>213</v>
      </c>
      <c r="AB57" s="198" t="s">
        <v>1923</v>
      </c>
      <c r="AC57" s="198" t="s">
        <v>300</v>
      </c>
      <c r="AD57" s="198" t="s">
        <v>1993</v>
      </c>
      <c r="AE57" s="198" t="s">
        <v>95</v>
      </c>
      <c r="AF57" s="198" t="s">
        <v>2058</v>
      </c>
      <c r="AG57" s="198" t="s">
        <v>213</v>
      </c>
    </row>
    <row r="58" spans="2:33" ht="13.5" x14ac:dyDescent="0.25">
      <c r="B58" s="198" t="s">
        <v>256</v>
      </c>
      <c r="C58" s="198" t="s">
        <v>219</v>
      </c>
      <c r="D58" s="198" t="s">
        <v>539</v>
      </c>
      <c r="E58" s="198" t="s">
        <v>300</v>
      </c>
      <c r="H58" s="198" t="s">
        <v>835</v>
      </c>
      <c r="I58" s="198" t="s">
        <v>213</v>
      </c>
      <c r="N58" s="198" t="s">
        <v>922</v>
      </c>
      <c r="O58" s="198" t="s">
        <v>300</v>
      </c>
      <c r="R58" s="198" t="s">
        <v>1137</v>
      </c>
      <c r="S58" s="198" t="s">
        <v>300</v>
      </c>
      <c r="T58" s="198" t="s">
        <v>1371</v>
      </c>
      <c r="U58" s="198" t="s">
        <v>213</v>
      </c>
      <c r="V58" s="198" t="s">
        <v>1730</v>
      </c>
      <c r="W58" s="198" t="s">
        <v>300</v>
      </c>
      <c r="X58" s="198" t="s">
        <v>1799</v>
      </c>
      <c r="Y58" s="198" t="s">
        <v>213</v>
      </c>
      <c r="Z58" s="198" t="s">
        <v>1845</v>
      </c>
      <c r="AA58" s="198" t="s">
        <v>213</v>
      </c>
      <c r="AB58" s="198" t="s">
        <v>1924</v>
      </c>
      <c r="AC58" s="198" t="s">
        <v>213</v>
      </c>
      <c r="AD58" s="198" t="s">
        <v>1994</v>
      </c>
      <c r="AE58" s="198" t="s">
        <v>95</v>
      </c>
      <c r="AF58" s="198" t="s">
        <v>2059</v>
      </c>
      <c r="AG58" s="198" t="s">
        <v>213</v>
      </c>
    </row>
    <row r="59" spans="2:33" ht="13.5" x14ac:dyDescent="0.25">
      <c r="B59" s="198" t="s">
        <v>257</v>
      </c>
      <c r="C59" s="198" t="s">
        <v>213</v>
      </c>
      <c r="D59" s="198" t="s">
        <v>540</v>
      </c>
      <c r="E59" s="198" t="s">
        <v>272</v>
      </c>
      <c r="H59" s="198" t="s">
        <v>836</v>
      </c>
      <c r="I59" s="198" t="s">
        <v>95</v>
      </c>
      <c r="N59" s="198" t="s">
        <v>923</v>
      </c>
      <c r="O59" s="198" t="s">
        <v>300</v>
      </c>
      <c r="R59" s="198" t="s">
        <v>1138</v>
      </c>
      <c r="S59" s="198" t="s">
        <v>300</v>
      </c>
      <c r="T59" s="198" t="s">
        <v>1372</v>
      </c>
      <c r="U59" s="198" t="s">
        <v>217</v>
      </c>
      <c r="V59" s="198" t="s">
        <v>1731</v>
      </c>
      <c r="W59" s="198" t="s">
        <v>300</v>
      </c>
      <c r="X59" s="198" t="s">
        <v>1800</v>
      </c>
      <c r="Y59" s="198" t="s">
        <v>300</v>
      </c>
      <c r="Z59" s="198" t="s">
        <v>1846</v>
      </c>
      <c r="AA59" s="198" t="s">
        <v>213</v>
      </c>
      <c r="AB59" s="198" t="s">
        <v>1925</v>
      </c>
      <c r="AC59" s="198" t="s">
        <v>213</v>
      </c>
      <c r="AD59" s="198" t="s">
        <v>1995</v>
      </c>
      <c r="AE59" s="198" t="s">
        <v>95</v>
      </c>
      <c r="AF59" s="198" t="s">
        <v>2060</v>
      </c>
      <c r="AG59" s="198" t="s">
        <v>213</v>
      </c>
    </row>
    <row r="60" spans="2:33" ht="13.5" x14ac:dyDescent="0.25">
      <c r="B60" s="198" t="s">
        <v>258</v>
      </c>
      <c r="C60" s="198" t="s">
        <v>95</v>
      </c>
      <c r="D60" s="198" t="s">
        <v>541</v>
      </c>
      <c r="E60" s="198" t="s">
        <v>300</v>
      </c>
      <c r="H60" s="198" t="s">
        <v>837</v>
      </c>
      <c r="I60" s="198" t="s">
        <v>213</v>
      </c>
      <c r="N60" s="198" t="s">
        <v>924</v>
      </c>
      <c r="O60" s="198" t="s">
        <v>217</v>
      </c>
      <c r="R60" s="198" t="s">
        <v>1139</v>
      </c>
      <c r="S60" s="198" t="s">
        <v>213</v>
      </c>
      <c r="T60" s="198" t="s">
        <v>1373</v>
      </c>
      <c r="U60" s="198" t="s">
        <v>95</v>
      </c>
      <c r="V60" s="198" t="s">
        <v>1732</v>
      </c>
      <c r="W60" s="198" t="s">
        <v>300</v>
      </c>
      <c r="X60" s="198" t="s">
        <v>1801</v>
      </c>
      <c r="Y60" s="198" t="s">
        <v>213</v>
      </c>
      <c r="Z60" s="198" t="s">
        <v>1847</v>
      </c>
      <c r="AA60" s="198" t="s">
        <v>300</v>
      </c>
      <c r="AB60" s="198" t="s">
        <v>1926</v>
      </c>
      <c r="AC60" s="198" t="s">
        <v>213</v>
      </c>
      <c r="AD60" s="198" t="s">
        <v>1996</v>
      </c>
      <c r="AE60" s="198" t="s">
        <v>272</v>
      </c>
      <c r="AF60" s="198" t="s">
        <v>2061</v>
      </c>
      <c r="AG60" s="198" t="s">
        <v>213</v>
      </c>
    </row>
    <row r="61" spans="2:33" ht="13.5" x14ac:dyDescent="0.25">
      <c r="B61" s="198" t="s">
        <v>259</v>
      </c>
      <c r="C61" s="198" t="s">
        <v>219</v>
      </c>
      <c r="D61" s="198" t="s">
        <v>542</v>
      </c>
      <c r="E61" s="198" t="s">
        <v>272</v>
      </c>
      <c r="H61" s="198" t="s">
        <v>838</v>
      </c>
      <c r="I61" s="198" t="s">
        <v>213</v>
      </c>
      <c r="N61" s="198" t="s">
        <v>925</v>
      </c>
      <c r="O61" s="198" t="s">
        <v>300</v>
      </c>
      <c r="R61" s="198" t="s">
        <v>1140</v>
      </c>
      <c r="S61" s="198" t="s">
        <v>300</v>
      </c>
      <c r="T61" s="198" t="s">
        <v>1374</v>
      </c>
      <c r="U61" s="198" t="s">
        <v>300</v>
      </c>
      <c r="V61" s="198" t="s">
        <v>1733</v>
      </c>
      <c r="W61" s="198" t="s">
        <v>300</v>
      </c>
      <c r="Z61" s="198" t="s">
        <v>1848</v>
      </c>
      <c r="AA61" s="198" t="s">
        <v>300</v>
      </c>
      <c r="AB61" s="198" t="s">
        <v>1927</v>
      </c>
      <c r="AC61" s="198" t="s">
        <v>300</v>
      </c>
      <c r="AD61" s="198" t="s">
        <v>1997</v>
      </c>
      <c r="AE61" s="198" t="s">
        <v>272</v>
      </c>
      <c r="AF61" s="198" t="s">
        <v>2062</v>
      </c>
      <c r="AG61" s="198" t="s">
        <v>213</v>
      </c>
    </row>
    <row r="62" spans="2:33" ht="13.5" x14ac:dyDescent="0.25">
      <c r="B62" s="198" t="s">
        <v>260</v>
      </c>
      <c r="C62" s="198" t="s">
        <v>95</v>
      </c>
      <c r="D62" s="198" t="s">
        <v>543</v>
      </c>
      <c r="E62" s="198" t="s">
        <v>213</v>
      </c>
      <c r="H62" s="198" t="s">
        <v>839</v>
      </c>
      <c r="I62" s="198" t="s">
        <v>95</v>
      </c>
      <c r="N62" s="198" t="s">
        <v>926</v>
      </c>
      <c r="O62" s="198" t="s">
        <v>272</v>
      </c>
      <c r="R62" s="198" t="s">
        <v>1141</v>
      </c>
      <c r="S62" s="198" t="s">
        <v>213</v>
      </c>
      <c r="T62" s="198" t="s">
        <v>1375</v>
      </c>
      <c r="U62" s="198" t="s">
        <v>300</v>
      </c>
      <c r="V62" s="198" t="s">
        <v>1734</v>
      </c>
      <c r="W62" s="198" t="s">
        <v>213</v>
      </c>
      <c r="Z62" s="198" t="s">
        <v>1849</v>
      </c>
      <c r="AA62" s="198" t="s">
        <v>95</v>
      </c>
      <c r="AB62" s="198" t="s">
        <v>1928</v>
      </c>
      <c r="AC62" s="198" t="s">
        <v>213</v>
      </c>
      <c r="AD62" s="198" t="s">
        <v>1998</v>
      </c>
      <c r="AE62" s="198" t="s">
        <v>217</v>
      </c>
      <c r="AF62" s="198" t="s">
        <v>2063</v>
      </c>
      <c r="AG62" s="198" t="s">
        <v>213</v>
      </c>
    </row>
    <row r="63" spans="2:33" ht="13.5" x14ac:dyDescent="0.25">
      <c r="B63" s="198" t="s">
        <v>261</v>
      </c>
      <c r="C63" s="198" t="s">
        <v>213</v>
      </c>
      <c r="D63" s="198" t="s">
        <v>544</v>
      </c>
      <c r="E63" s="198" t="s">
        <v>217</v>
      </c>
      <c r="H63" s="198" t="s">
        <v>840</v>
      </c>
      <c r="I63" s="198" t="s">
        <v>219</v>
      </c>
      <c r="N63" s="198" t="s">
        <v>927</v>
      </c>
      <c r="O63" s="198" t="s">
        <v>95</v>
      </c>
      <c r="R63" s="198" t="s">
        <v>1142</v>
      </c>
      <c r="S63" s="198" t="s">
        <v>213</v>
      </c>
      <c r="T63" s="198" t="s">
        <v>1376</v>
      </c>
      <c r="U63" s="198" t="s">
        <v>213</v>
      </c>
      <c r="V63" s="198" t="s">
        <v>1735</v>
      </c>
      <c r="W63" s="198" t="s">
        <v>95</v>
      </c>
      <c r="Z63" s="198" t="s">
        <v>1850</v>
      </c>
      <c r="AA63" s="198" t="s">
        <v>95</v>
      </c>
      <c r="AB63" s="198" t="s">
        <v>1929</v>
      </c>
      <c r="AC63" s="198" t="s">
        <v>300</v>
      </c>
      <c r="AD63" s="198" t="s">
        <v>1999</v>
      </c>
      <c r="AE63" s="198" t="s">
        <v>272</v>
      </c>
      <c r="AF63" s="198" t="s">
        <v>2064</v>
      </c>
      <c r="AG63" s="198" t="s">
        <v>95</v>
      </c>
    </row>
    <row r="64" spans="2:33" ht="13.5" x14ac:dyDescent="0.25">
      <c r="B64" s="198" t="s">
        <v>262</v>
      </c>
      <c r="C64" s="198" t="s">
        <v>95</v>
      </c>
      <c r="D64" s="198" t="s">
        <v>545</v>
      </c>
      <c r="E64" s="198" t="s">
        <v>300</v>
      </c>
      <c r="H64" s="198" t="s">
        <v>841</v>
      </c>
      <c r="I64" s="198" t="s">
        <v>95</v>
      </c>
      <c r="N64" s="198" t="s">
        <v>928</v>
      </c>
      <c r="O64" s="198" t="s">
        <v>217</v>
      </c>
      <c r="R64" s="198" t="s">
        <v>1143</v>
      </c>
      <c r="S64" s="198" t="s">
        <v>300</v>
      </c>
      <c r="T64" s="198" t="s">
        <v>1377</v>
      </c>
      <c r="U64" s="198" t="s">
        <v>219</v>
      </c>
      <c r="V64" s="198" t="s">
        <v>1736</v>
      </c>
      <c r="W64" s="198" t="s">
        <v>217</v>
      </c>
      <c r="Z64" s="198" t="s">
        <v>1851</v>
      </c>
      <c r="AA64" s="198" t="s">
        <v>213</v>
      </c>
      <c r="AB64" s="198" t="s">
        <v>1930</v>
      </c>
      <c r="AC64" s="198" t="s">
        <v>213</v>
      </c>
      <c r="AD64" s="198" t="s">
        <v>2000</v>
      </c>
      <c r="AE64" s="198" t="s">
        <v>217</v>
      </c>
      <c r="AF64" s="198" t="s">
        <v>2065</v>
      </c>
      <c r="AG64" s="198" t="s">
        <v>213</v>
      </c>
    </row>
    <row r="65" spans="2:33" ht="13.5" x14ac:dyDescent="0.25">
      <c r="B65" s="198" t="s">
        <v>263</v>
      </c>
      <c r="C65" s="198" t="s">
        <v>217</v>
      </c>
      <c r="D65" s="198" t="s">
        <v>546</v>
      </c>
      <c r="E65" s="198" t="s">
        <v>219</v>
      </c>
      <c r="H65" s="198" t="s">
        <v>842</v>
      </c>
      <c r="I65" s="198" t="s">
        <v>213</v>
      </c>
      <c r="N65" s="198" t="s">
        <v>929</v>
      </c>
      <c r="O65" s="198" t="s">
        <v>272</v>
      </c>
      <c r="R65" s="198" t="s">
        <v>1144</v>
      </c>
      <c r="S65" s="198" t="s">
        <v>213</v>
      </c>
      <c r="T65" s="198" t="s">
        <v>1378</v>
      </c>
      <c r="U65" s="198" t="s">
        <v>213</v>
      </c>
      <c r="V65" s="198" t="s">
        <v>1737</v>
      </c>
      <c r="W65" s="198" t="s">
        <v>217</v>
      </c>
      <c r="Z65" s="198" t="s">
        <v>1852</v>
      </c>
      <c r="AA65" s="198" t="s">
        <v>213</v>
      </c>
      <c r="AB65" s="198" t="s">
        <v>1931</v>
      </c>
      <c r="AC65" s="198" t="s">
        <v>213</v>
      </c>
      <c r="AD65" s="198" t="s">
        <v>2001</v>
      </c>
      <c r="AE65" s="198" t="s">
        <v>217</v>
      </c>
      <c r="AF65" s="198" t="s">
        <v>2066</v>
      </c>
      <c r="AG65" s="198" t="s">
        <v>300</v>
      </c>
    </row>
    <row r="66" spans="2:33" ht="13.5" x14ac:dyDescent="0.25">
      <c r="B66" s="198" t="s">
        <v>264</v>
      </c>
      <c r="C66" s="198" t="s">
        <v>217</v>
      </c>
      <c r="D66" s="198" t="s">
        <v>547</v>
      </c>
      <c r="E66" s="198" t="s">
        <v>217</v>
      </c>
      <c r="H66" s="198" t="s">
        <v>843</v>
      </c>
      <c r="I66" s="198" t="s">
        <v>217</v>
      </c>
      <c r="N66" s="198" t="s">
        <v>930</v>
      </c>
      <c r="O66" s="198" t="s">
        <v>300</v>
      </c>
      <c r="R66" s="198" t="s">
        <v>1145</v>
      </c>
      <c r="S66" s="198" t="s">
        <v>300</v>
      </c>
      <c r="T66" s="198" t="s">
        <v>1379</v>
      </c>
      <c r="U66" s="198" t="s">
        <v>213</v>
      </c>
      <c r="V66" s="198" t="s">
        <v>1738</v>
      </c>
      <c r="W66" s="198" t="s">
        <v>272</v>
      </c>
      <c r="Z66" s="198" t="s">
        <v>1853</v>
      </c>
      <c r="AA66" s="198" t="s">
        <v>213</v>
      </c>
      <c r="AB66" s="198" t="s">
        <v>1932</v>
      </c>
      <c r="AC66" s="198" t="s">
        <v>213</v>
      </c>
      <c r="AD66" s="198" t="s">
        <v>2002</v>
      </c>
      <c r="AE66" s="198" t="s">
        <v>219</v>
      </c>
    </row>
    <row r="67" spans="2:33" ht="13.5" x14ac:dyDescent="0.25">
      <c r="B67" s="198" t="s">
        <v>265</v>
      </c>
      <c r="C67" s="198" t="s">
        <v>95</v>
      </c>
      <c r="D67" s="198" t="s">
        <v>548</v>
      </c>
      <c r="E67" s="198" t="s">
        <v>213</v>
      </c>
      <c r="H67" s="198" t="s">
        <v>844</v>
      </c>
      <c r="I67" s="198" t="s">
        <v>213</v>
      </c>
      <c r="N67" s="198" t="s">
        <v>931</v>
      </c>
      <c r="O67" s="198" t="s">
        <v>213</v>
      </c>
      <c r="R67" s="198" t="s">
        <v>1146</v>
      </c>
      <c r="S67" s="198" t="s">
        <v>300</v>
      </c>
      <c r="T67" s="198" t="s">
        <v>1380</v>
      </c>
      <c r="U67" s="198" t="s">
        <v>300</v>
      </c>
      <c r="V67" s="198" t="s">
        <v>1739</v>
      </c>
      <c r="W67" s="198" t="s">
        <v>213</v>
      </c>
      <c r="Z67" s="198" t="s">
        <v>1854</v>
      </c>
      <c r="AA67" s="198" t="s">
        <v>300</v>
      </c>
      <c r="AB67" s="198" t="s">
        <v>1933</v>
      </c>
      <c r="AC67" s="198" t="s">
        <v>213</v>
      </c>
      <c r="AD67" s="198" t="s">
        <v>2003</v>
      </c>
      <c r="AE67" s="198" t="s">
        <v>219</v>
      </c>
    </row>
    <row r="68" spans="2:33" ht="13.5" x14ac:dyDescent="0.25">
      <c r="B68" s="198" t="s">
        <v>266</v>
      </c>
      <c r="C68" s="198" t="s">
        <v>95</v>
      </c>
      <c r="D68" s="198" t="s">
        <v>549</v>
      </c>
      <c r="E68" s="198" t="s">
        <v>95</v>
      </c>
      <c r="H68" s="198" t="s">
        <v>845</v>
      </c>
      <c r="I68" s="198" t="s">
        <v>213</v>
      </c>
      <c r="N68" s="198" t="s">
        <v>932</v>
      </c>
      <c r="O68" s="198" t="s">
        <v>213</v>
      </c>
      <c r="R68" s="198" t="s">
        <v>1147</v>
      </c>
      <c r="S68" s="198" t="s">
        <v>300</v>
      </c>
      <c r="T68" s="198" t="s">
        <v>1381</v>
      </c>
      <c r="U68" s="198" t="s">
        <v>217</v>
      </c>
      <c r="V68" s="198" t="s">
        <v>1740</v>
      </c>
      <c r="W68" s="198" t="s">
        <v>213</v>
      </c>
      <c r="Z68" s="198" t="s">
        <v>1855</v>
      </c>
      <c r="AA68" s="198" t="s">
        <v>213</v>
      </c>
      <c r="AB68" s="198" t="s">
        <v>1934</v>
      </c>
      <c r="AC68" s="198" t="s">
        <v>213</v>
      </c>
      <c r="AD68" s="198" t="s">
        <v>2004</v>
      </c>
      <c r="AE68" s="198" t="s">
        <v>95</v>
      </c>
    </row>
    <row r="69" spans="2:33" ht="13.5" x14ac:dyDescent="0.25">
      <c r="B69" s="198" t="s">
        <v>267</v>
      </c>
      <c r="C69" s="198" t="s">
        <v>95</v>
      </c>
      <c r="D69" s="198" t="s">
        <v>550</v>
      </c>
      <c r="E69" s="198" t="s">
        <v>217</v>
      </c>
      <c r="H69" s="198" t="s">
        <v>846</v>
      </c>
      <c r="I69" s="198" t="s">
        <v>95</v>
      </c>
      <c r="N69" s="198" t="s">
        <v>933</v>
      </c>
      <c r="O69" s="198" t="s">
        <v>95</v>
      </c>
      <c r="R69" s="198" t="s">
        <v>1148</v>
      </c>
      <c r="S69" s="198" t="s">
        <v>95</v>
      </c>
      <c r="T69" s="198" t="s">
        <v>1382</v>
      </c>
      <c r="U69" s="198" t="s">
        <v>95</v>
      </c>
      <c r="V69" s="198" t="s">
        <v>1741</v>
      </c>
      <c r="W69" s="198" t="s">
        <v>300</v>
      </c>
      <c r="Z69" s="198" t="s">
        <v>1856</v>
      </c>
      <c r="AA69" s="198" t="s">
        <v>300</v>
      </c>
      <c r="AB69" s="198" t="s">
        <v>1935</v>
      </c>
      <c r="AC69" s="198" t="s">
        <v>213</v>
      </c>
      <c r="AD69" s="198" t="s">
        <v>2005</v>
      </c>
      <c r="AE69" s="198" t="s">
        <v>219</v>
      </c>
    </row>
    <row r="70" spans="2:33" ht="13.5" x14ac:dyDescent="0.25">
      <c r="B70" s="198" t="s">
        <v>268</v>
      </c>
      <c r="C70" s="198" t="s">
        <v>217</v>
      </c>
      <c r="D70" s="198" t="s">
        <v>551</v>
      </c>
      <c r="E70" s="198" t="s">
        <v>272</v>
      </c>
      <c r="H70" s="198" t="s">
        <v>847</v>
      </c>
      <c r="I70" s="198" t="s">
        <v>217</v>
      </c>
      <c r="N70" s="198" t="s">
        <v>934</v>
      </c>
      <c r="O70" s="198" t="s">
        <v>95</v>
      </c>
      <c r="R70" s="198" t="s">
        <v>1149</v>
      </c>
      <c r="S70" s="198" t="s">
        <v>95</v>
      </c>
      <c r="T70" s="198" t="s">
        <v>1383</v>
      </c>
      <c r="U70" s="198" t="s">
        <v>213</v>
      </c>
      <c r="V70" s="198" t="s">
        <v>1742</v>
      </c>
      <c r="W70" s="198" t="s">
        <v>213</v>
      </c>
      <c r="Z70" s="198" t="s">
        <v>1857</v>
      </c>
      <c r="AA70" s="198" t="s">
        <v>213</v>
      </c>
      <c r="AB70" s="198" t="s">
        <v>1936</v>
      </c>
      <c r="AC70" s="198" t="s">
        <v>213</v>
      </c>
      <c r="AD70" s="198" t="s">
        <v>2006</v>
      </c>
      <c r="AE70" s="198" t="s">
        <v>272</v>
      </c>
    </row>
    <row r="71" spans="2:33" ht="13.5" x14ac:dyDescent="0.25">
      <c r="B71" s="198" t="s">
        <v>269</v>
      </c>
      <c r="C71" s="198" t="s">
        <v>95</v>
      </c>
      <c r="D71" s="198" t="s">
        <v>552</v>
      </c>
      <c r="E71" s="198" t="s">
        <v>95</v>
      </c>
      <c r="H71" s="198" t="s">
        <v>848</v>
      </c>
      <c r="I71" s="198" t="s">
        <v>300</v>
      </c>
      <c r="N71" s="198" t="s">
        <v>935</v>
      </c>
      <c r="O71" s="198" t="s">
        <v>95</v>
      </c>
      <c r="R71" s="198" t="s">
        <v>1150</v>
      </c>
      <c r="S71" s="198" t="s">
        <v>300</v>
      </c>
      <c r="T71" s="198" t="s">
        <v>1384</v>
      </c>
      <c r="U71" s="198" t="s">
        <v>213</v>
      </c>
      <c r="V71" s="198" t="s">
        <v>1743</v>
      </c>
      <c r="W71" s="198" t="s">
        <v>217</v>
      </c>
      <c r="Z71" s="198" t="s">
        <v>1858</v>
      </c>
      <c r="AA71" s="198" t="s">
        <v>300</v>
      </c>
      <c r="AB71" s="198" t="s">
        <v>1937</v>
      </c>
      <c r="AC71" s="198" t="s">
        <v>213</v>
      </c>
      <c r="AD71" s="198" t="s">
        <v>2007</v>
      </c>
      <c r="AE71" s="198" t="s">
        <v>95</v>
      </c>
    </row>
    <row r="72" spans="2:33" ht="13.5" x14ac:dyDescent="0.25">
      <c r="B72" s="198" t="s">
        <v>270</v>
      </c>
      <c r="C72" s="198" t="s">
        <v>95</v>
      </c>
      <c r="D72" s="198" t="s">
        <v>553</v>
      </c>
      <c r="E72" s="198" t="s">
        <v>272</v>
      </c>
      <c r="H72" s="198" t="s">
        <v>849</v>
      </c>
      <c r="I72" s="198" t="s">
        <v>95</v>
      </c>
      <c r="N72" s="198" t="s">
        <v>936</v>
      </c>
      <c r="O72" s="198" t="s">
        <v>217</v>
      </c>
      <c r="R72" s="198" t="s">
        <v>1151</v>
      </c>
      <c r="S72" s="198" t="s">
        <v>300</v>
      </c>
      <c r="T72" s="198" t="s">
        <v>1385</v>
      </c>
      <c r="U72" s="198" t="s">
        <v>300</v>
      </c>
      <c r="V72" s="198" t="s">
        <v>1744</v>
      </c>
      <c r="W72" s="198" t="s">
        <v>213</v>
      </c>
      <c r="Z72" s="198" t="s">
        <v>1859</v>
      </c>
      <c r="AA72" s="198" t="s">
        <v>213</v>
      </c>
      <c r="AB72" s="198" t="s">
        <v>1938</v>
      </c>
      <c r="AC72" s="198" t="s">
        <v>213</v>
      </c>
      <c r="AD72" s="198" t="s">
        <v>2008</v>
      </c>
      <c r="AE72" s="198" t="s">
        <v>217</v>
      </c>
    </row>
    <row r="73" spans="2:33" ht="13.5" x14ac:dyDescent="0.25">
      <c r="B73" s="198" t="s">
        <v>271</v>
      </c>
      <c r="C73" s="198" t="s">
        <v>272</v>
      </c>
      <c r="D73" s="198" t="s">
        <v>554</v>
      </c>
      <c r="E73" s="198" t="s">
        <v>95</v>
      </c>
      <c r="H73" s="198" t="s">
        <v>850</v>
      </c>
      <c r="I73" s="198" t="s">
        <v>217</v>
      </c>
      <c r="N73" s="198" t="s">
        <v>937</v>
      </c>
      <c r="O73" s="198" t="s">
        <v>217</v>
      </c>
      <c r="R73" s="198" t="s">
        <v>1152</v>
      </c>
      <c r="S73" s="198" t="s">
        <v>217</v>
      </c>
      <c r="T73" s="198" t="s">
        <v>1386</v>
      </c>
      <c r="U73" s="198" t="s">
        <v>95</v>
      </c>
      <c r="V73" s="198" t="s">
        <v>1745</v>
      </c>
      <c r="W73" s="198" t="s">
        <v>213</v>
      </c>
      <c r="Z73" s="198" t="s">
        <v>1860</v>
      </c>
      <c r="AA73" s="198" t="s">
        <v>95</v>
      </c>
      <c r="AB73" s="198" t="s">
        <v>1939</v>
      </c>
      <c r="AC73" s="198" t="s">
        <v>213</v>
      </c>
      <c r="AD73" s="198" t="s">
        <v>2009</v>
      </c>
      <c r="AE73" s="198" t="s">
        <v>217</v>
      </c>
    </row>
    <row r="74" spans="2:33" ht="13.5" x14ac:dyDescent="0.25">
      <c r="B74" s="198" t="s">
        <v>273</v>
      </c>
      <c r="C74" s="198" t="s">
        <v>213</v>
      </c>
      <c r="D74" s="198" t="s">
        <v>555</v>
      </c>
      <c r="E74" s="198" t="s">
        <v>95</v>
      </c>
      <c r="H74" s="198" t="s">
        <v>851</v>
      </c>
      <c r="I74" s="198" t="s">
        <v>95</v>
      </c>
      <c r="N74" s="198" t="s">
        <v>938</v>
      </c>
      <c r="O74" s="198" t="s">
        <v>213</v>
      </c>
      <c r="R74" s="198" t="s">
        <v>1153</v>
      </c>
      <c r="S74" s="198" t="s">
        <v>213</v>
      </c>
      <c r="T74" s="198" t="s">
        <v>1387</v>
      </c>
      <c r="U74" s="198" t="s">
        <v>95</v>
      </c>
      <c r="V74" s="198" t="s">
        <v>1746</v>
      </c>
      <c r="W74" s="198" t="s">
        <v>300</v>
      </c>
      <c r="Z74" s="198" t="s">
        <v>1861</v>
      </c>
      <c r="AA74" s="198" t="s">
        <v>300</v>
      </c>
      <c r="AB74" s="198" t="s">
        <v>1940</v>
      </c>
      <c r="AC74" s="198" t="s">
        <v>213</v>
      </c>
      <c r="AD74" s="198" t="s">
        <v>2010</v>
      </c>
      <c r="AE74" s="198" t="s">
        <v>217</v>
      </c>
    </row>
    <row r="75" spans="2:33" ht="13.5" x14ac:dyDescent="0.25">
      <c r="B75" s="198" t="s">
        <v>274</v>
      </c>
      <c r="C75" s="198" t="s">
        <v>95</v>
      </c>
      <c r="D75" s="198" t="s">
        <v>556</v>
      </c>
      <c r="E75" s="198" t="s">
        <v>95</v>
      </c>
      <c r="H75" s="198" t="s">
        <v>852</v>
      </c>
      <c r="I75" s="198" t="s">
        <v>300</v>
      </c>
      <c r="N75" s="198" t="s">
        <v>939</v>
      </c>
      <c r="O75" s="198" t="s">
        <v>219</v>
      </c>
      <c r="R75" s="198" t="s">
        <v>1154</v>
      </c>
      <c r="S75" s="198" t="s">
        <v>95</v>
      </c>
      <c r="T75" s="198" t="s">
        <v>1388</v>
      </c>
      <c r="U75" s="198" t="s">
        <v>217</v>
      </c>
      <c r="V75" s="198" t="s">
        <v>1747</v>
      </c>
      <c r="W75" s="198" t="s">
        <v>95</v>
      </c>
      <c r="Z75" s="198" t="s">
        <v>1862</v>
      </c>
      <c r="AA75" s="198" t="s">
        <v>95</v>
      </c>
      <c r="AB75" s="198" t="s">
        <v>1941</v>
      </c>
      <c r="AC75" s="198" t="s">
        <v>213</v>
      </c>
      <c r="AD75" s="198" t="s">
        <v>2011</v>
      </c>
      <c r="AE75" s="198" t="s">
        <v>272</v>
      </c>
    </row>
    <row r="76" spans="2:33" ht="13.5" x14ac:dyDescent="0.25">
      <c r="B76" s="198" t="s">
        <v>275</v>
      </c>
      <c r="C76" s="198" t="s">
        <v>219</v>
      </c>
      <c r="D76" s="198" t="s">
        <v>557</v>
      </c>
      <c r="E76" s="198" t="s">
        <v>272</v>
      </c>
      <c r="H76" s="198" t="s">
        <v>853</v>
      </c>
      <c r="I76" s="198" t="s">
        <v>217</v>
      </c>
      <c r="N76" s="198" t="s">
        <v>940</v>
      </c>
      <c r="O76" s="198" t="s">
        <v>219</v>
      </c>
      <c r="R76" s="198" t="s">
        <v>1155</v>
      </c>
      <c r="S76" s="198" t="s">
        <v>213</v>
      </c>
      <c r="T76" s="198" t="s">
        <v>1389</v>
      </c>
      <c r="U76" s="198" t="s">
        <v>95</v>
      </c>
      <c r="V76" s="198" t="s">
        <v>1748</v>
      </c>
      <c r="W76" s="198" t="s">
        <v>95</v>
      </c>
      <c r="Z76" s="198" t="s">
        <v>1863</v>
      </c>
      <c r="AA76" s="198" t="s">
        <v>95</v>
      </c>
      <c r="AB76" s="198" t="s">
        <v>1942</v>
      </c>
      <c r="AC76" s="198" t="s">
        <v>300</v>
      </c>
      <c r="AD76" s="198" t="s">
        <v>2012</v>
      </c>
      <c r="AE76" s="198" t="s">
        <v>217</v>
      </c>
    </row>
    <row r="77" spans="2:33" ht="13.5" x14ac:dyDescent="0.25">
      <c r="B77" s="198" t="s">
        <v>276</v>
      </c>
      <c r="C77" s="198" t="s">
        <v>213</v>
      </c>
      <c r="D77" s="198" t="s">
        <v>558</v>
      </c>
      <c r="E77" s="198" t="s">
        <v>219</v>
      </c>
      <c r="H77" s="198" t="s">
        <v>854</v>
      </c>
      <c r="I77" s="198" t="s">
        <v>213</v>
      </c>
      <c r="N77" s="198" t="s">
        <v>941</v>
      </c>
      <c r="O77" s="198" t="s">
        <v>95</v>
      </c>
      <c r="R77" s="198" t="s">
        <v>1156</v>
      </c>
      <c r="S77" s="198" t="s">
        <v>217</v>
      </c>
      <c r="T77" s="198" t="s">
        <v>1390</v>
      </c>
      <c r="U77" s="198" t="s">
        <v>95</v>
      </c>
      <c r="V77" s="198" t="s">
        <v>1749</v>
      </c>
      <c r="W77" s="198" t="s">
        <v>213</v>
      </c>
      <c r="Z77" s="198" t="s">
        <v>1864</v>
      </c>
      <c r="AA77" s="198" t="s">
        <v>300</v>
      </c>
      <c r="AB77" s="198" t="s">
        <v>1943</v>
      </c>
      <c r="AC77" s="198" t="s">
        <v>213</v>
      </c>
      <c r="AD77" s="198" t="s">
        <v>2013</v>
      </c>
      <c r="AE77" s="198" t="s">
        <v>217</v>
      </c>
    </row>
    <row r="78" spans="2:33" ht="13.5" x14ac:dyDescent="0.25">
      <c r="B78" s="198" t="s">
        <v>277</v>
      </c>
      <c r="C78" s="198" t="s">
        <v>217</v>
      </c>
      <c r="D78" s="198" t="s">
        <v>559</v>
      </c>
      <c r="E78" s="198" t="s">
        <v>272</v>
      </c>
      <c r="H78" s="198" t="s">
        <v>855</v>
      </c>
      <c r="I78" s="198" t="s">
        <v>213</v>
      </c>
      <c r="N78" s="198" t="s">
        <v>942</v>
      </c>
      <c r="O78" s="198" t="s">
        <v>219</v>
      </c>
      <c r="R78" s="198" t="s">
        <v>1157</v>
      </c>
      <c r="S78" s="198" t="s">
        <v>300</v>
      </c>
      <c r="T78" s="198" t="s">
        <v>1391</v>
      </c>
      <c r="U78" s="198" t="s">
        <v>213</v>
      </c>
      <c r="V78" s="198" t="s">
        <v>1750</v>
      </c>
      <c r="W78" s="198" t="s">
        <v>95</v>
      </c>
      <c r="Z78" s="198" t="s">
        <v>1865</v>
      </c>
      <c r="AA78" s="198" t="s">
        <v>213</v>
      </c>
      <c r="AB78" s="198" t="s">
        <v>1944</v>
      </c>
      <c r="AC78" s="198" t="s">
        <v>213</v>
      </c>
      <c r="AD78" s="198" t="s">
        <v>2014</v>
      </c>
      <c r="AE78" s="198" t="s">
        <v>272</v>
      </c>
    </row>
    <row r="79" spans="2:33" ht="13.5" x14ac:dyDescent="0.25">
      <c r="B79" s="198" t="s">
        <v>278</v>
      </c>
      <c r="C79" s="198" t="s">
        <v>272</v>
      </c>
      <c r="D79" s="198" t="s">
        <v>560</v>
      </c>
      <c r="E79" s="198" t="s">
        <v>213</v>
      </c>
      <c r="H79" s="198" t="s">
        <v>856</v>
      </c>
      <c r="I79" s="198" t="s">
        <v>217</v>
      </c>
      <c r="N79" s="198" t="s">
        <v>943</v>
      </c>
      <c r="O79" s="198" t="s">
        <v>213</v>
      </c>
      <c r="R79" s="198" t="s">
        <v>1158</v>
      </c>
      <c r="S79" s="198" t="s">
        <v>213</v>
      </c>
      <c r="T79" s="198" t="s">
        <v>1392</v>
      </c>
      <c r="U79" s="198" t="s">
        <v>300</v>
      </c>
      <c r="V79" s="198" t="s">
        <v>1751</v>
      </c>
      <c r="W79" s="198" t="s">
        <v>95</v>
      </c>
      <c r="Z79" s="198" t="s">
        <v>1866</v>
      </c>
      <c r="AA79" s="198" t="s">
        <v>213</v>
      </c>
      <c r="AB79" s="198" t="s">
        <v>1945</v>
      </c>
      <c r="AC79" s="198" t="s">
        <v>213</v>
      </c>
      <c r="AD79" s="198" t="s">
        <v>2015</v>
      </c>
      <c r="AE79" s="198" t="s">
        <v>217</v>
      </c>
    </row>
    <row r="80" spans="2:33" ht="13.5" x14ac:dyDescent="0.25">
      <c r="B80" s="198" t="s">
        <v>279</v>
      </c>
      <c r="C80" s="198" t="s">
        <v>272</v>
      </c>
      <c r="D80" s="198" t="s">
        <v>561</v>
      </c>
      <c r="E80" s="198" t="s">
        <v>300</v>
      </c>
      <c r="H80" s="198" t="s">
        <v>857</v>
      </c>
      <c r="I80" s="198" t="s">
        <v>217</v>
      </c>
      <c r="N80" s="198" t="s">
        <v>944</v>
      </c>
      <c r="O80" s="198" t="s">
        <v>95</v>
      </c>
      <c r="R80" s="198" t="s">
        <v>1159</v>
      </c>
      <c r="S80" s="198" t="s">
        <v>213</v>
      </c>
      <c r="T80" s="198" t="s">
        <v>1393</v>
      </c>
      <c r="U80" s="198" t="s">
        <v>95</v>
      </c>
      <c r="V80" s="198" t="s">
        <v>1752</v>
      </c>
      <c r="W80" s="198" t="s">
        <v>213</v>
      </c>
      <c r="Z80" s="198" t="s">
        <v>1867</v>
      </c>
      <c r="AA80" s="198" t="s">
        <v>213</v>
      </c>
      <c r="AB80" s="198" t="s">
        <v>1946</v>
      </c>
      <c r="AC80" s="198" t="s">
        <v>213</v>
      </c>
    </row>
    <row r="81" spans="2:29" ht="13.5" x14ac:dyDescent="0.25">
      <c r="B81" s="198" t="s">
        <v>280</v>
      </c>
      <c r="C81" s="198" t="s">
        <v>219</v>
      </c>
      <c r="D81" s="198" t="s">
        <v>562</v>
      </c>
      <c r="E81" s="198" t="s">
        <v>217</v>
      </c>
      <c r="H81" s="198" t="s">
        <v>858</v>
      </c>
      <c r="I81" s="198" t="s">
        <v>213</v>
      </c>
      <c r="N81" s="198" t="s">
        <v>945</v>
      </c>
      <c r="O81" s="198" t="s">
        <v>213</v>
      </c>
      <c r="R81" s="198" t="s">
        <v>1160</v>
      </c>
      <c r="S81" s="198" t="s">
        <v>300</v>
      </c>
      <c r="T81" s="198" t="s">
        <v>1394</v>
      </c>
      <c r="U81" s="198" t="s">
        <v>213</v>
      </c>
      <c r="V81" s="198" t="s">
        <v>1753</v>
      </c>
      <c r="W81" s="198" t="s">
        <v>95</v>
      </c>
      <c r="Z81" s="198" t="s">
        <v>1868</v>
      </c>
      <c r="AA81" s="198" t="s">
        <v>213</v>
      </c>
      <c r="AB81" s="198" t="s">
        <v>1947</v>
      </c>
      <c r="AC81" s="198" t="s">
        <v>213</v>
      </c>
    </row>
    <row r="82" spans="2:29" ht="13.5" x14ac:dyDescent="0.25">
      <c r="B82" s="198" t="s">
        <v>281</v>
      </c>
      <c r="C82" s="198" t="s">
        <v>272</v>
      </c>
      <c r="D82" s="198" t="s">
        <v>563</v>
      </c>
      <c r="E82" s="198" t="s">
        <v>272</v>
      </c>
      <c r="H82" s="198" t="s">
        <v>859</v>
      </c>
      <c r="I82" s="198" t="s">
        <v>217</v>
      </c>
      <c r="N82" s="198" t="s">
        <v>946</v>
      </c>
      <c r="O82" s="198" t="s">
        <v>213</v>
      </c>
      <c r="R82" s="198" t="s">
        <v>1161</v>
      </c>
      <c r="S82" s="198" t="s">
        <v>213</v>
      </c>
      <c r="T82" s="198" t="s">
        <v>1395</v>
      </c>
      <c r="U82" s="198" t="s">
        <v>95</v>
      </c>
      <c r="V82" s="198" t="s">
        <v>1754</v>
      </c>
      <c r="W82" s="198" t="s">
        <v>95</v>
      </c>
      <c r="Z82" s="198" t="s">
        <v>1869</v>
      </c>
      <c r="AA82" s="198" t="s">
        <v>213</v>
      </c>
      <c r="AB82" s="198" t="s">
        <v>1948</v>
      </c>
      <c r="AC82" s="198" t="s">
        <v>213</v>
      </c>
    </row>
    <row r="83" spans="2:29" ht="13.5" x14ac:dyDescent="0.25">
      <c r="B83" s="198" t="s">
        <v>282</v>
      </c>
      <c r="C83" s="198" t="s">
        <v>95</v>
      </c>
      <c r="D83" s="198" t="s">
        <v>564</v>
      </c>
      <c r="E83" s="198" t="s">
        <v>95</v>
      </c>
      <c r="H83" s="198" t="s">
        <v>860</v>
      </c>
      <c r="I83" s="198" t="s">
        <v>95</v>
      </c>
      <c r="N83" s="198" t="s">
        <v>947</v>
      </c>
      <c r="O83" s="198" t="s">
        <v>217</v>
      </c>
      <c r="R83" s="198" t="s">
        <v>1162</v>
      </c>
      <c r="S83" s="198" t="s">
        <v>213</v>
      </c>
      <c r="T83" s="198" t="s">
        <v>1396</v>
      </c>
      <c r="U83" s="198" t="s">
        <v>272</v>
      </c>
      <c r="V83" s="198" t="s">
        <v>1755</v>
      </c>
      <c r="W83" s="198" t="s">
        <v>300</v>
      </c>
      <c r="Z83" s="198" t="s">
        <v>1870</v>
      </c>
      <c r="AA83" s="198" t="s">
        <v>95</v>
      </c>
      <c r="AB83" s="198" t="s">
        <v>1949</v>
      </c>
      <c r="AC83" s="198" t="s">
        <v>213</v>
      </c>
    </row>
    <row r="84" spans="2:29" ht="13.5" x14ac:dyDescent="0.25">
      <c r="B84" s="198" t="s">
        <v>283</v>
      </c>
      <c r="C84" s="198" t="s">
        <v>219</v>
      </c>
      <c r="D84" s="198" t="s">
        <v>565</v>
      </c>
      <c r="E84" s="198" t="s">
        <v>272</v>
      </c>
      <c r="H84" s="198" t="s">
        <v>861</v>
      </c>
      <c r="I84" s="198" t="s">
        <v>213</v>
      </c>
      <c r="N84" s="198" t="s">
        <v>948</v>
      </c>
      <c r="O84" s="198" t="s">
        <v>217</v>
      </c>
      <c r="R84" s="198" t="s">
        <v>1163</v>
      </c>
      <c r="S84" s="198" t="s">
        <v>217</v>
      </c>
      <c r="T84" s="198" t="s">
        <v>1397</v>
      </c>
      <c r="U84" s="198" t="s">
        <v>213</v>
      </c>
      <c r="Z84" s="198" t="s">
        <v>1871</v>
      </c>
      <c r="AA84" s="198" t="s">
        <v>213</v>
      </c>
      <c r="AB84" s="198" t="s">
        <v>1950</v>
      </c>
      <c r="AC84" s="198" t="s">
        <v>213</v>
      </c>
    </row>
    <row r="85" spans="2:29" ht="13.5" x14ac:dyDescent="0.25">
      <c r="B85" s="198" t="s">
        <v>284</v>
      </c>
      <c r="C85" s="198" t="s">
        <v>213</v>
      </c>
      <c r="D85" s="198" t="s">
        <v>566</v>
      </c>
      <c r="E85" s="198" t="s">
        <v>272</v>
      </c>
      <c r="H85" s="198" t="s">
        <v>862</v>
      </c>
      <c r="I85" s="198" t="s">
        <v>217</v>
      </c>
      <c r="N85" s="198" t="s">
        <v>949</v>
      </c>
      <c r="O85" s="198" t="s">
        <v>272</v>
      </c>
      <c r="R85" s="198" t="s">
        <v>1164</v>
      </c>
      <c r="S85" s="198" t="s">
        <v>300</v>
      </c>
      <c r="T85" s="198" t="s">
        <v>1398</v>
      </c>
      <c r="U85" s="198" t="s">
        <v>217</v>
      </c>
      <c r="Z85" s="198" t="s">
        <v>1872</v>
      </c>
      <c r="AA85" s="198" t="s">
        <v>95</v>
      </c>
    </row>
    <row r="86" spans="2:29" ht="13.5" x14ac:dyDescent="0.25">
      <c r="B86" s="198" t="s">
        <v>285</v>
      </c>
      <c r="C86" s="198" t="s">
        <v>95</v>
      </c>
      <c r="D86" s="198" t="s">
        <v>567</v>
      </c>
      <c r="E86" s="198" t="s">
        <v>219</v>
      </c>
      <c r="H86" s="198" t="s">
        <v>863</v>
      </c>
      <c r="I86" s="198" t="s">
        <v>95</v>
      </c>
      <c r="N86" s="198" t="s">
        <v>950</v>
      </c>
      <c r="O86" s="198" t="s">
        <v>219</v>
      </c>
      <c r="R86" s="198" t="s">
        <v>1165</v>
      </c>
      <c r="S86" s="198" t="s">
        <v>300</v>
      </c>
      <c r="T86" s="198" t="s">
        <v>1399</v>
      </c>
      <c r="U86" s="198" t="s">
        <v>95</v>
      </c>
      <c r="Z86" s="198" t="s">
        <v>1873</v>
      </c>
      <c r="AA86" s="198" t="s">
        <v>213</v>
      </c>
    </row>
    <row r="87" spans="2:29" ht="13.5" x14ac:dyDescent="0.25">
      <c r="B87" s="198" t="s">
        <v>286</v>
      </c>
      <c r="C87" s="198" t="s">
        <v>95</v>
      </c>
      <c r="D87" s="198" t="s">
        <v>568</v>
      </c>
      <c r="E87" s="198" t="s">
        <v>272</v>
      </c>
      <c r="H87" s="198" t="s">
        <v>864</v>
      </c>
      <c r="I87" s="198" t="s">
        <v>217</v>
      </c>
      <c r="N87" s="198" t="s">
        <v>951</v>
      </c>
      <c r="O87" s="198" t="s">
        <v>95</v>
      </c>
      <c r="R87" s="198" t="s">
        <v>1166</v>
      </c>
      <c r="S87" s="198" t="s">
        <v>95</v>
      </c>
      <c r="T87" s="198" t="s">
        <v>1400</v>
      </c>
      <c r="U87" s="198" t="s">
        <v>213</v>
      </c>
      <c r="Z87" s="198" t="s">
        <v>1874</v>
      </c>
      <c r="AA87" s="198" t="s">
        <v>300</v>
      </c>
    </row>
    <row r="88" spans="2:29" ht="13.5" x14ac:dyDescent="0.25">
      <c r="B88" s="198" t="s">
        <v>287</v>
      </c>
      <c r="C88" s="198" t="s">
        <v>219</v>
      </c>
      <c r="D88" s="198" t="s">
        <v>569</v>
      </c>
      <c r="E88" s="198" t="s">
        <v>95</v>
      </c>
      <c r="H88" s="198" t="s">
        <v>865</v>
      </c>
      <c r="I88" s="198" t="s">
        <v>213</v>
      </c>
      <c r="N88" s="198" t="s">
        <v>952</v>
      </c>
      <c r="O88" s="198" t="s">
        <v>300</v>
      </c>
      <c r="R88" s="198" t="s">
        <v>1167</v>
      </c>
      <c r="S88" s="198" t="s">
        <v>213</v>
      </c>
      <c r="T88" s="198" t="s">
        <v>1401</v>
      </c>
      <c r="U88" s="198" t="s">
        <v>95</v>
      </c>
      <c r="Z88" s="198" t="s">
        <v>1875</v>
      </c>
      <c r="AA88" s="198" t="s">
        <v>213</v>
      </c>
    </row>
    <row r="89" spans="2:29" ht="13.5" x14ac:dyDescent="0.25">
      <c r="B89" s="198" t="s">
        <v>288</v>
      </c>
      <c r="C89" s="198" t="s">
        <v>213</v>
      </c>
      <c r="D89" s="198" t="s">
        <v>570</v>
      </c>
      <c r="E89" s="198" t="s">
        <v>272</v>
      </c>
      <c r="H89" s="198" t="s">
        <v>866</v>
      </c>
      <c r="I89" s="198" t="s">
        <v>95</v>
      </c>
      <c r="N89" s="198" t="s">
        <v>953</v>
      </c>
      <c r="O89" s="198" t="s">
        <v>272</v>
      </c>
      <c r="R89" s="198" t="s">
        <v>1168</v>
      </c>
      <c r="S89" s="198" t="s">
        <v>213</v>
      </c>
      <c r="T89" s="198" t="s">
        <v>1402</v>
      </c>
      <c r="U89" s="198" t="s">
        <v>213</v>
      </c>
      <c r="Z89" s="198" t="s">
        <v>1876</v>
      </c>
      <c r="AA89" s="198" t="s">
        <v>213</v>
      </c>
    </row>
    <row r="90" spans="2:29" ht="13.5" x14ac:dyDescent="0.25">
      <c r="B90" s="198" t="s">
        <v>289</v>
      </c>
      <c r="C90" s="198" t="s">
        <v>95</v>
      </c>
      <c r="D90" s="198" t="s">
        <v>571</v>
      </c>
      <c r="E90" s="198" t="s">
        <v>213</v>
      </c>
      <c r="H90" s="198" t="s">
        <v>867</v>
      </c>
      <c r="I90" s="198" t="s">
        <v>213</v>
      </c>
      <c r="N90" s="198" t="s">
        <v>954</v>
      </c>
      <c r="O90" s="198" t="s">
        <v>219</v>
      </c>
      <c r="R90" s="198" t="s">
        <v>1169</v>
      </c>
      <c r="S90" s="198" t="s">
        <v>300</v>
      </c>
      <c r="T90" s="198" t="s">
        <v>1403</v>
      </c>
      <c r="U90" s="198" t="s">
        <v>95</v>
      </c>
      <c r="Z90" s="198" t="s">
        <v>1877</v>
      </c>
      <c r="AA90" s="198" t="s">
        <v>213</v>
      </c>
    </row>
    <row r="91" spans="2:29" ht="13.5" x14ac:dyDescent="0.25">
      <c r="B91" s="198" t="s">
        <v>290</v>
      </c>
      <c r="C91" s="198" t="s">
        <v>219</v>
      </c>
      <c r="D91" s="198" t="s">
        <v>572</v>
      </c>
      <c r="E91" s="198" t="s">
        <v>300</v>
      </c>
      <c r="H91" s="198" t="s">
        <v>868</v>
      </c>
      <c r="I91" s="198" t="s">
        <v>217</v>
      </c>
      <c r="N91" s="198" t="s">
        <v>955</v>
      </c>
      <c r="O91" s="198" t="s">
        <v>95</v>
      </c>
      <c r="R91" s="198" t="s">
        <v>1170</v>
      </c>
      <c r="S91" s="198" t="s">
        <v>300</v>
      </c>
      <c r="T91" s="198" t="s">
        <v>1404</v>
      </c>
      <c r="U91" s="198" t="s">
        <v>213</v>
      </c>
      <c r="Z91" s="198" t="s">
        <v>1878</v>
      </c>
      <c r="AA91" s="198" t="s">
        <v>300</v>
      </c>
    </row>
    <row r="92" spans="2:29" ht="13.5" x14ac:dyDescent="0.25">
      <c r="B92" s="198" t="s">
        <v>291</v>
      </c>
      <c r="C92" s="198" t="s">
        <v>95</v>
      </c>
      <c r="D92" s="198" t="s">
        <v>573</v>
      </c>
      <c r="E92" s="198" t="s">
        <v>272</v>
      </c>
      <c r="H92" s="198" t="s">
        <v>869</v>
      </c>
      <c r="I92" s="198" t="s">
        <v>213</v>
      </c>
      <c r="N92" s="198" t="s">
        <v>956</v>
      </c>
      <c r="O92" s="198" t="s">
        <v>213</v>
      </c>
      <c r="R92" s="198" t="s">
        <v>1171</v>
      </c>
      <c r="S92" s="198" t="s">
        <v>213</v>
      </c>
      <c r="T92" s="198" t="s">
        <v>1405</v>
      </c>
      <c r="U92" s="198" t="s">
        <v>213</v>
      </c>
      <c r="Z92" s="198" t="s">
        <v>1879</v>
      </c>
      <c r="AA92" s="198" t="s">
        <v>213</v>
      </c>
    </row>
    <row r="93" spans="2:29" ht="13.5" x14ac:dyDescent="0.25">
      <c r="B93" s="198" t="s">
        <v>292</v>
      </c>
      <c r="C93" s="198" t="s">
        <v>213</v>
      </c>
      <c r="D93" s="198" t="s">
        <v>574</v>
      </c>
      <c r="E93" s="198" t="s">
        <v>272</v>
      </c>
      <c r="H93" s="198" t="s">
        <v>870</v>
      </c>
      <c r="I93" s="198" t="s">
        <v>300</v>
      </c>
      <c r="N93" s="198" t="s">
        <v>957</v>
      </c>
      <c r="O93" s="198" t="s">
        <v>219</v>
      </c>
      <c r="R93" s="198" t="s">
        <v>1172</v>
      </c>
      <c r="S93" s="198" t="s">
        <v>217</v>
      </c>
      <c r="T93" s="198" t="s">
        <v>1406</v>
      </c>
      <c r="U93" s="198" t="s">
        <v>217</v>
      </c>
      <c r="Z93" s="198" t="s">
        <v>1880</v>
      </c>
      <c r="AA93" s="198" t="s">
        <v>300</v>
      </c>
    </row>
    <row r="94" spans="2:29" ht="13.5" x14ac:dyDescent="0.25">
      <c r="B94" s="198" t="s">
        <v>293</v>
      </c>
      <c r="C94" s="198" t="s">
        <v>213</v>
      </c>
      <c r="D94" s="198" t="s">
        <v>575</v>
      </c>
      <c r="E94" s="198" t="s">
        <v>300</v>
      </c>
      <c r="H94" s="198" t="s">
        <v>871</v>
      </c>
      <c r="I94" s="198" t="s">
        <v>300</v>
      </c>
      <c r="N94" s="198" t="s">
        <v>958</v>
      </c>
      <c r="O94" s="198" t="s">
        <v>300</v>
      </c>
      <c r="R94" s="198" t="s">
        <v>1173</v>
      </c>
      <c r="S94" s="198" t="s">
        <v>300</v>
      </c>
      <c r="T94" s="198" t="s">
        <v>1407</v>
      </c>
      <c r="U94" s="198" t="s">
        <v>95</v>
      </c>
    </row>
    <row r="95" spans="2:29" ht="13.5" x14ac:dyDescent="0.25">
      <c r="B95" s="198" t="s">
        <v>294</v>
      </c>
      <c r="C95" s="198" t="s">
        <v>95</v>
      </c>
      <c r="D95" s="198" t="s">
        <v>576</v>
      </c>
      <c r="E95" s="198" t="s">
        <v>213</v>
      </c>
      <c r="H95" s="198" t="s">
        <v>872</v>
      </c>
      <c r="I95" s="198" t="s">
        <v>213</v>
      </c>
      <c r="N95" s="198" t="s">
        <v>959</v>
      </c>
      <c r="O95" s="198" t="s">
        <v>300</v>
      </c>
      <c r="R95" s="198" t="s">
        <v>1174</v>
      </c>
      <c r="S95" s="198" t="s">
        <v>300</v>
      </c>
      <c r="T95" s="198" t="s">
        <v>1408</v>
      </c>
      <c r="U95" s="198" t="s">
        <v>217</v>
      </c>
    </row>
    <row r="96" spans="2:29" ht="13.5" x14ac:dyDescent="0.25">
      <c r="B96" s="198" t="s">
        <v>295</v>
      </c>
      <c r="C96" s="198" t="s">
        <v>95</v>
      </c>
      <c r="D96" s="198" t="s">
        <v>577</v>
      </c>
      <c r="E96" s="198" t="s">
        <v>300</v>
      </c>
      <c r="H96" s="198" t="s">
        <v>873</v>
      </c>
      <c r="I96" s="198" t="s">
        <v>213</v>
      </c>
      <c r="N96" s="198" t="s">
        <v>960</v>
      </c>
      <c r="O96" s="198" t="s">
        <v>213</v>
      </c>
      <c r="R96" s="198" t="s">
        <v>1175</v>
      </c>
      <c r="S96" s="198" t="s">
        <v>95</v>
      </c>
      <c r="T96" s="198" t="s">
        <v>1409</v>
      </c>
      <c r="U96" s="198" t="s">
        <v>213</v>
      </c>
    </row>
    <row r="97" spans="2:21" ht="13.5" x14ac:dyDescent="0.25">
      <c r="B97" s="198" t="s">
        <v>296</v>
      </c>
      <c r="C97" s="198" t="s">
        <v>95</v>
      </c>
      <c r="D97" s="198" t="s">
        <v>578</v>
      </c>
      <c r="E97" s="198" t="s">
        <v>219</v>
      </c>
      <c r="N97" s="198" t="s">
        <v>961</v>
      </c>
      <c r="O97" s="198" t="s">
        <v>213</v>
      </c>
      <c r="R97" s="198" t="s">
        <v>1176</v>
      </c>
      <c r="S97" s="198" t="s">
        <v>300</v>
      </c>
      <c r="T97" s="198" t="s">
        <v>1410</v>
      </c>
      <c r="U97" s="198" t="s">
        <v>95</v>
      </c>
    </row>
    <row r="98" spans="2:21" ht="13.5" x14ac:dyDescent="0.25">
      <c r="B98" s="198" t="s">
        <v>297</v>
      </c>
      <c r="C98" s="198" t="s">
        <v>217</v>
      </c>
      <c r="D98" s="198" t="s">
        <v>579</v>
      </c>
      <c r="E98" s="198" t="s">
        <v>95</v>
      </c>
      <c r="N98" s="198" t="s">
        <v>962</v>
      </c>
      <c r="O98" s="198" t="s">
        <v>213</v>
      </c>
      <c r="R98" s="198" t="s">
        <v>1177</v>
      </c>
      <c r="S98" s="198" t="s">
        <v>300</v>
      </c>
      <c r="T98" s="198" t="s">
        <v>1411</v>
      </c>
      <c r="U98" s="198" t="s">
        <v>213</v>
      </c>
    </row>
    <row r="99" spans="2:21" ht="13.5" x14ac:dyDescent="0.25">
      <c r="B99" s="198" t="s">
        <v>298</v>
      </c>
      <c r="C99" s="198" t="s">
        <v>219</v>
      </c>
      <c r="D99" s="198" t="s">
        <v>580</v>
      </c>
      <c r="E99" s="198" t="s">
        <v>95</v>
      </c>
      <c r="N99" s="198" t="s">
        <v>963</v>
      </c>
      <c r="O99" s="198" t="s">
        <v>95</v>
      </c>
      <c r="R99" s="198" t="s">
        <v>1178</v>
      </c>
      <c r="S99" s="198" t="s">
        <v>213</v>
      </c>
      <c r="T99" s="198" t="s">
        <v>1412</v>
      </c>
      <c r="U99" s="198" t="s">
        <v>217</v>
      </c>
    </row>
    <row r="100" spans="2:21" ht="13.5" x14ac:dyDescent="0.25">
      <c r="B100" s="198" t="s">
        <v>299</v>
      </c>
      <c r="C100" s="198" t="s">
        <v>300</v>
      </c>
      <c r="D100" s="198" t="s">
        <v>581</v>
      </c>
      <c r="E100" s="198" t="s">
        <v>300</v>
      </c>
      <c r="N100" s="198" t="s">
        <v>964</v>
      </c>
      <c r="O100" s="198" t="s">
        <v>219</v>
      </c>
      <c r="R100" s="198" t="s">
        <v>1179</v>
      </c>
      <c r="S100" s="198" t="s">
        <v>300</v>
      </c>
      <c r="T100" s="198" t="s">
        <v>1413</v>
      </c>
      <c r="U100" s="198" t="s">
        <v>95</v>
      </c>
    </row>
    <row r="101" spans="2:21" ht="13.5" x14ac:dyDescent="0.25">
      <c r="B101" s="198" t="s">
        <v>301</v>
      </c>
      <c r="C101" s="198" t="s">
        <v>217</v>
      </c>
      <c r="D101" s="198" t="s">
        <v>582</v>
      </c>
      <c r="E101" s="198" t="s">
        <v>213</v>
      </c>
      <c r="N101" s="198" t="s">
        <v>965</v>
      </c>
      <c r="O101" s="198" t="s">
        <v>95</v>
      </c>
      <c r="R101" s="198" t="s">
        <v>1180</v>
      </c>
      <c r="S101" s="198" t="s">
        <v>95</v>
      </c>
      <c r="T101" s="198" t="s">
        <v>1414</v>
      </c>
      <c r="U101" s="198" t="s">
        <v>300</v>
      </c>
    </row>
    <row r="102" spans="2:21" ht="13.5" x14ac:dyDescent="0.25">
      <c r="B102" s="198" t="s">
        <v>302</v>
      </c>
      <c r="C102" s="198" t="s">
        <v>217</v>
      </c>
      <c r="D102" s="198" t="s">
        <v>583</v>
      </c>
      <c r="E102" s="198" t="s">
        <v>300</v>
      </c>
      <c r="N102" s="198" t="s">
        <v>966</v>
      </c>
      <c r="O102" s="198" t="s">
        <v>213</v>
      </c>
      <c r="R102" s="198" t="s">
        <v>1181</v>
      </c>
      <c r="S102" s="198" t="s">
        <v>217</v>
      </c>
      <c r="T102" s="198" t="s">
        <v>1415</v>
      </c>
      <c r="U102" s="198" t="s">
        <v>300</v>
      </c>
    </row>
    <row r="103" spans="2:21" ht="13.5" x14ac:dyDescent="0.25">
      <c r="B103" s="198" t="s">
        <v>303</v>
      </c>
      <c r="C103" s="198" t="s">
        <v>219</v>
      </c>
      <c r="D103" s="198" t="s">
        <v>584</v>
      </c>
      <c r="E103" s="198" t="s">
        <v>300</v>
      </c>
      <c r="N103" s="198" t="s">
        <v>967</v>
      </c>
      <c r="O103" s="198" t="s">
        <v>272</v>
      </c>
      <c r="R103" s="198" t="s">
        <v>1182</v>
      </c>
      <c r="S103" s="198" t="s">
        <v>213</v>
      </c>
      <c r="T103" s="198" t="s">
        <v>1416</v>
      </c>
      <c r="U103" s="198" t="s">
        <v>217</v>
      </c>
    </row>
    <row r="104" spans="2:21" ht="13.5" x14ac:dyDescent="0.25">
      <c r="B104" s="198" t="s">
        <v>304</v>
      </c>
      <c r="C104" s="198" t="s">
        <v>95</v>
      </c>
      <c r="D104" s="198" t="s">
        <v>585</v>
      </c>
      <c r="E104" s="198" t="s">
        <v>272</v>
      </c>
      <c r="N104" s="198" t="s">
        <v>968</v>
      </c>
      <c r="O104" s="198" t="s">
        <v>217</v>
      </c>
      <c r="R104" s="198" t="s">
        <v>1183</v>
      </c>
      <c r="S104" s="198" t="s">
        <v>217</v>
      </c>
      <c r="T104" s="198" t="s">
        <v>1417</v>
      </c>
      <c r="U104" s="198" t="s">
        <v>213</v>
      </c>
    </row>
    <row r="105" spans="2:21" ht="13.5" x14ac:dyDescent="0.25">
      <c r="B105" s="198" t="s">
        <v>305</v>
      </c>
      <c r="C105" s="198" t="s">
        <v>217</v>
      </c>
      <c r="D105" s="198" t="s">
        <v>586</v>
      </c>
      <c r="E105" s="198" t="s">
        <v>219</v>
      </c>
      <c r="N105" s="198" t="s">
        <v>969</v>
      </c>
      <c r="O105" s="198" t="s">
        <v>213</v>
      </c>
      <c r="R105" s="198" t="s">
        <v>1184</v>
      </c>
      <c r="S105" s="198" t="s">
        <v>300</v>
      </c>
      <c r="T105" s="198" t="s">
        <v>1418</v>
      </c>
      <c r="U105" s="198" t="s">
        <v>213</v>
      </c>
    </row>
    <row r="106" spans="2:21" ht="13.5" x14ac:dyDescent="0.25">
      <c r="B106" s="198" t="s">
        <v>306</v>
      </c>
      <c r="C106" s="198" t="s">
        <v>217</v>
      </c>
      <c r="D106" s="198" t="s">
        <v>587</v>
      </c>
      <c r="E106" s="198" t="s">
        <v>213</v>
      </c>
      <c r="N106" s="198" t="s">
        <v>970</v>
      </c>
      <c r="O106" s="198" t="s">
        <v>272</v>
      </c>
      <c r="R106" s="198" t="s">
        <v>1185</v>
      </c>
      <c r="S106" s="198" t="s">
        <v>213</v>
      </c>
      <c r="T106" s="198" t="s">
        <v>1419</v>
      </c>
      <c r="U106" s="198" t="s">
        <v>300</v>
      </c>
    </row>
    <row r="107" spans="2:21" ht="13.5" x14ac:dyDescent="0.25">
      <c r="B107" s="198" t="s">
        <v>307</v>
      </c>
      <c r="C107" s="198" t="s">
        <v>95</v>
      </c>
      <c r="D107" s="198" t="s">
        <v>588</v>
      </c>
      <c r="E107" s="198" t="s">
        <v>213</v>
      </c>
      <c r="N107" s="198" t="s">
        <v>971</v>
      </c>
      <c r="O107" s="198" t="s">
        <v>213</v>
      </c>
      <c r="R107" s="198" t="s">
        <v>1186</v>
      </c>
      <c r="S107" s="198" t="s">
        <v>300</v>
      </c>
      <c r="T107" s="198" t="s">
        <v>1420</v>
      </c>
      <c r="U107" s="198" t="s">
        <v>213</v>
      </c>
    </row>
    <row r="108" spans="2:21" ht="13.5" x14ac:dyDescent="0.25">
      <c r="B108" s="198" t="s">
        <v>308</v>
      </c>
      <c r="C108" s="198" t="s">
        <v>213</v>
      </c>
      <c r="D108" s="198" t="s">
        <v>589</v>
      </c>
      <c r="E108" s="198" t="s">
        <v>95</v>
      </c>
      <c r="N108" s="198" t="s">
        <v>972</v>
      </c>
      <c r="O108" s="198" t="s">
        <v>213</v>
      </c>
      <c r="R108" s="198" t="s">
        <v>1187</v>
      </c>
      <c r="S108" s="198" t="s">
        <v>300</v>
      </c>
      <c r="T108" s="198" t="s">
        <v>1421</v>
      </c>
      <c r="U108" s="198" t="s">
        <v>95</v>
      </c>
    </row>
    <row r="109" spans="2:21" ht="13.5" x14ac:dyDescent="0.25">
      <c r="B109" s="198" t="s">
        <v>309</v>
      </c>
      <c r="C109" s="198" t="s">
        <v>219</v>
      </c>
      <c r="D109" s="198" t="s">
        <v>590</v>
      </c>
      <c r="E109" s="198" t="s">
        <v>95</v>
      </c>
      <c r="N109" s="198" t="s">
        <v>973</v>
      </c>
      <c r="O109" s="198" t="s">
        <v>217</v>
      </c>
      <c r="R109" s="198" t="s">
        <v>1188</v>
      </c>
      <c r="S109" s="198" t="s">
        <v>300</v>
      </c>
      <c r="T109" s="198" t="s">
        <v>1422</v>
      </c>
      <c r="U109" s="198" t="s">
        <v>213</v>
      </c>
    </row>
    <row r="110" spans="2:21" ht="13.5" x14ac:dyDescent="0.25">
      <c r="B110" s="198" t="s">
        <v>310</v>
      </c>
      <c r="C110" s="198" t="s">
        <v>217</v>
      </c>
      <c r="D110" s="198" t="s">
        <v>591</v>
      </c>
      <c r="E110" s="198" t="s">
        <v>272</v>
      </c>
      <c r="N110" s="198" t="s">
        <v>974</v>
      </c>
      <c r="O110" s="198" t="s">
        <v>300</v>
      </c>
      <c r="R110" s="198" t="s">
        <v>1189</v>
      </c>
      <c r="S110" s="198" t="s">
        <v>300</v>
      </c>
      <c r="T110" s="198" t="s">
        <v>1423</v>
      </c>
      <c r="U110" s="198" t="s">
        <v>213</v>
      </c>
    </row>
    <row r="111" spans="2:21" ht="13.5" x14ac:dyDescent="0.25">
      <c r="B111" s="198" t="s">
        <v>311</v>
      </c>
      <c r="C111" s="198" t="s">
        <v>272</v>
      </c>
      <c r="D111" s="198" t="s">
        <v>592</v>
      </c>
      <c r="E111" s="198" t="s">
        <v>272</v>
      </c>
      <c r="N111" s="198" t="s">
        <v>975</v>
      </c>
      <c r="O111" s="198" t="s">
        <v>213</v>
      </c>
      <c r="R111" s="198" t="s">
        <v>1190</v>
      </c>
      <c r="S111" s="198" t="s">
        <v>300</v>
      </c>
      <c r="T111" s="198" t="s">
        <v>1424</v>
      </c>
      <c r="U111" s="198" t="s">
        <v>213</v>
      </c>
    </row>
    <row r="112" spans="2:21" ht="13.5" x14ac:dyDescent="0.25">
      <c r="B112" s="198" t="s">
        <v>312</v>
      </c>
      <c r="C112" s="198" t="s">
        <v>95</v>
      </c>
      <c r="D112" s="198" t="s">
        <v>593</v>
      </c>
      <c r="E112" s="198" t="s">
        <v>300</v>
      </c>
      <c r="N112" s="198" t="s">
        <v>976</v>
      </c>
      <c r="O112" s="198" t="s">
        <v>217</v>
      </c>
      <c r="R112" s="198" t="s">
        <v>1191</v>
      </c>
      <c r="S112" s="198" t="s">
        <v>300</v>
      </c>
      <c r="T112" s="198" t="s">
        <v>1425</v>
      </c>
      <c r="U112" s="198" t="s">
        <v>95</v>
      </c>
    </row>
    <row r="113" spans="2:21" ht="13.5" x14ac:dyDescent="0.25">
      <c r="B113" s="198" t="s">
        <v>313</v>
      </c>
      <c r="C113" s="198" t="s">
        <v>95</v>
      </c>
      <c r="D113" s="198" t="s">
        <v>594</v>
      </c>
      <c r="E113" s="198" t="s">
        <v>213</v>
      </c>
      <c r="N113" s="198" t="s">
        <v>977</v>
      </c>
      <c r="O113" s="198" t="s">
        <v>300</v>
      </c>
      <c r="R113" s="198" t="s">
        <v>1192</v>
      </c>
      <c r="S113" s="198" t="s">
        <v>300</v>
      </c>
      <c r="T113" s="198" t="s">
        <v>1426</v>
      </c>
      <c r="U113" s="198" t="s">
        <v>213</v>
      </c>
    </row>
    <row r="114" spans="2:21" ht="13.5" x14ac:dyDescent="0.25">
      <c r="B114" s="198" t="s">
        <v>314</v>
      </c>
      <c r="C114" s="198" t="s">
        <v>95</v>
      </c>
      <c r="D114" s="198" t="s">
        <v>595</v>
      </c>
      <c r="E114" s="198" t="s">
        <v>217</v>
      </c>
      <c r="N114" s="198" t="s">
        <v>978</v>
      </c>
      <c r="O114" s="198" t="s">
        <v>217</v>
      </c>
      <c r="R114" s="198" t="s">
        <v>1193</v>
      </c>
      <c r="S114" s="198" t="s">
        <v>300</v>
      </c>
      <c r="T114" s="198" t="s">
        <v>1427</v>
      </c>
      <c r="U114" s="198" t="s">
        <v>95</v>
      </c>
    </row>
    <row r="115" spans="2:21" ht="13.5" x14ac:dyDescent="0.25">
      <c r="B115" s="198" t="s">
        <v>315</v>
      </c>
      <c r="C115" s="198" t="s">
        <v>95</v>
      </c>
      <c r="D115" s="198" t="s">
        <v>596</v>
      </c>
      <c r="E115" s="198" t="s">
        <v>213</v>
      </c>
      <c r="N115" s="198" t="s">
        <v>979</v>
      </c>
      <c r="O115" s="198" t="s">
        <v>300</v>
      </c>
      <c r="R115" s="198" t="s">
        <v>1194</v>
      </c>
      <c r="S115" s="198" t="s">
        <v>300</v>
      </c>
      <c r="T115" s="198" t="s">
        <v>1428</v>
      </c>
      <c r="U115" s="198" t="s">
        <v>95</v>
      </c>
    </row>
    <row r="116" spans="2:21" ht="13.5" x14ac:dyDescent="0.25">
      <c r="B116" s="198" t="s">
        <v>316</v>
      </c>
      <c r="C116" s="198" t="s">
        <v>217</v>
      </c>
      <c r="D116" s="198" t="s">
        <v>597</v>
      </c>
      <c r="E116" s="198" t="s">
        <v>95</v>
      </c>
      <c r="N116" s="198" t="s">
        <v>980</v>
      </c>
      <c r="O116" s="198" t="s">
        <v>300</v>
      </c>
      <c r="R116" s="198" t="s">
        <v>1195</v>
      </c>
      <c r="S116" s="198" t="s">
        <v>300</v>
      </c>
      <c r="T116" s="198" t="s">
        <v>1429</v>
      </c>
      <c r="U116" s="198" t="s">
        <v>95</v>
      </c>
    </row>
    <row r="117" spans="2:21" ht="13.5" x14ac:dyDescent="0.25">
      <c r="B117" s="198" t="s">
        <v>317</v>
      </c>
      <c r="C117" s="198" t="s">
        <v>95</v>
      </c>
      <c r="D117" s="198" t="s">
        <v>598</v>
      </c>
      <c r="E117" s="198" t="s">
        <v>272</v>
      </c>
      <c r="N117" s="198" t="s">
        <v>981</v>
      </c>
      <c r="O117" s="198" t="s">
        <v>213</v>
      </c>
      <c r="R117" s="198" t="s">
        <v>1196</v>
      </c>
      <c r="S117" s="198" t="s">
        <v>300</v>
      </c>
      <c r="T117" s="198" t="s">
        <v>1430</v>
      </c>
      <c r="U117" s="198" t="s">
        <v>217</v>
      </c>
    </row>
    <row r="118" spans="2:21" ht="13.5" x14ac:dyDescent="0.25">
      <c r="B118" s="198" t="s">
        <v>318</v>
      </c>
      <c r="C118" s="198" t="s">
        <v>217</v>
      </c>
      <c r="D118" s="198" t="s">
        <v>599</v>
      </c>
      <c r="E118" s="198" t="s">
        <v>219</v>
      </c>
      <c r="N118" s="198" t="s">
        <v>982</v>
      </c>
      <c r="O118" s="198" t="s">
        <v>95</v>
      </c>
      <c r="R118" s="198" t="s">
        <v>1197</v>
      </c>
      <c r="S118" s="198" t="s">
        <v>300</v>
      </c>
      <c r="T118" s="198" t="s">
        <v>1431</v>
      </c>
      <c r="U118" s="198" t="s">
        <v>213</v>
      </c>
    </row>
    <row r="119" spans="2:21" ht="13.5" x14ac:dyDescent="0.25">
      <c r="B119" s="198" t="s">
        <v>319</v>
      </c>
      <c r="C119" s="198" t="s">
        <v>95</v>
      </c>
      <c r="D119" s="198" t="s">
        <v>600</v>
      </c>
      <c r="E119" s="198" t="s">
        <v>217</v>
      </c>
      <c r="N119" s="198" t="s">
        <v>983</v>
      </c>
      <c r="O119" s="198" t="s">
        <v>272</v>
      </c>
      <c r="R119" s="198" t="s">
        <v>1198</v>
      </c>
      <c r="S119" s="198" t="s">
        <v>217</v>
      </c>
      <c r="T119" s="198" t="s">
        <v>1432</v>
      </c>
      <c r="U119" s="198" t="s">
        <v>213</v>
      </c>
    </row>
    <row r="120" spans="2:21" ht="13.5" x14ac:dyDescent="0.25">
      <c r="B120" s="198" t="s">
        <v>320</v>
      </c>
      <c r="C120" s="198" t="s">
        <v>219</v>
      </c>
      <c r="D120" s="198" t="s">
        <v>601</v>
      </c>
      <c r="E120" s="198" t="s">
        <v>213</v>
      </c>
      <c r="N120" s="198" t="s">
        <v>984</v>
      </c>
      <c r="O120" s="198" t="s">
        <v>300</v>
      </c>
      <c r="R120" s="198" t="s">
        <v>1199</v>
      </c>
      <c r="S120" s="198" t="s">
        <v>300</v>
      </c>
      <c r="T120" s="198" t="s">
        <v>1433</v>
      </c>
      <c r="U120" s="198" t="s">
        <v>95</v>
      </c>
    </row>
    <row r="121" spans="2:21" ht="13.5" x14ac:dyDescent="0.25">
      <c r="B121" s="198" t="s">
        <v>321</v>
      </c>
      <c r="C121" s="198" t="s">
        <v>272</v>
      </c>
      <c r="D121" s="198" t="s">
        <v>602</v>
      </c>
      <c r="E121" s="198" t="s">
        <v>219</v>
      </c>
      <c r="N121" s="198" t="s">
        <v>985</v>
      </c>
      <c r="O121" s="198" t="s">
        <v>213</v>
      </c>
      <c r="R121" s="198" t="s">
        <v>1200</v>
      </c>
      <c r="S121" s="198" t="s">
        <v>300</v>
      </c>
      <c r="T121" s="198" t="s">
        <v>1434</v>
      </c>
      <c r="U121" s="198" t="s">
        <v>217</v>
      </c>
    </row>
    <row r="122" spans="2:21" ht="13.5" x14ac:dyDescent="0.25">
      <c r="B122" s="198" t="s">
        <v>322</v>
      </c>
      <c r="C122" s="198" t="s">
        <v>217</v>
      </c>
      <c r="D122" s="198" t="s">
        <v>603</v>
      </c>
      <c r="E122" s="198" t="s">
        <v>217</v>
      </c>
      <c r="N122" s="198" t="s">
        <v>986</v>
      </c>
      <c r="O122" s="198" t="s">
        <v>95</v>
      </c>
      <c r="R122" s="198" t="s">
        <v>1201</v>
      </c>
      <c r="S122" s="198" t="s">
        <v>300</v>
      </c>
      <c r="T122" s="198" t="s">
        <v>1435</v>
      </c>
      <c r="U122" s="198" t="s">
        <v>95</v>
      </c>
    </row>
    <row r="123" spans="2:21" ht="13.5" x14ac:dyDescent="0.25">
      <c r="B123" s="198" t="s">
        <v>323</v>
      </c>
      <c r="C123" s="198" t="s">
        <v>272</v>
      </c>
      <c r="D123" s="198" t="s">
        <v>604</v>
      </c>
      <c r="E123" s="198" t="s">
        <v>300</v>
      </c>
      <c r="N123" s="198" t="s">
        <v>987</v>
      </c>
      <c r="O123" s="198" t="s">
        <v>95</v>
      </c>
      <c r="R123" s="198" t="s">
        <v>1202</v>
      </c>
      <c r="S123" s="198" t="s">
        <v>300</v>
      </c>
      <c r="T123" s="198" t="s">
        <v>1436</v>
      </c>
      <c r="U123" s="198" t="s">
        <v>213</v>
      </c>
    </row>
    <row r="124" spans="2:21" ht="13.5" x14ac:dyDescent="0.25">
      <c r="B124" s="198" t="s">
        <v>324</v>
      </c>
      <c r="C124" s="198" t="s">
        <v>219</v>
      </c>
      <c r="D124" s="198" t="s">
        <v>605</v>
      </c>
      <c r="E124" s="198" t="s">
        <v>300</v>
      </c>
      <c r="N124" s="198" t="s">
        <v>988</v>
      </c>
      <c r="O124" s="198" t="s">
        <v>300</v>
      </c>
      <c r="R124" s="198" t="s">
        <v>1203</v>
      </c>
      <c r="S124" s="198" t="s">
        <v>300</v>
      </c>
      <c r="T124" s="198" t="s">
        <v>1437</v>
      </c>
      <c r="U124" s="198" t="s">
        <v>95</v>
      </c>
    </row>
    <row r="125" spans="2:21" ht="13.5" x14ac:dyDescent="0.25">
      <c r="B125" s="198" t="s">
        <v>325</v>
      </c>
      <c r="C125" s="198" t="s">
        <v>213</v>
      </c>
      <c r="D125" s="198" t="s">
        <v>606</v>
      </c>
      <c r="E125" s="198" t="s">
        <v>300</v>
      </c>
      <c r="N125" s="198" t="s">
        <v>989</v>
      </c>
      <c r="O125" s="198" t="s">
        <v>300</v>
      </c>
      <c r="R125" s="198" t="s">
        <v>1204</v>
      </c>
      <c r="S125" s="198" t="s">
        <v>300</v>
      </c>
      <c r="T125" s="198" t="s">
        <v>1438</v>
      </c>
      <c r="U125" s="198" t="s">
        <v>95</v>
      </c>
    </row>
    <row r="126" spans="2:21" ht="13.5" x14ac:dyDescent="0.25">
      <c r="B126" s="198" t="s">
        <v>326</v>
      </c>
      <c r="C126" s="198" t="s">
        <v>213</v>
      </c>
      <c r="D126" s="198" t="s">
        <v>607</v>
      </c>
      <c r="E126" s="198" t="s">
        <v>300</v>
      </c>
      <c r="N126" s="198" t="s">
        <v>990</v>
      </c>
      <c r="O126" s="198" t="s">
        <v>300</v>
      </c>
      <c r="R126" s="198" t="s">
        <v>1205</v>
      </c>
      <c r="S126" s="198" t="s">
        <v>95</v>
      </c>
      <c r="T126" s="198" t="s">
        <v>1439</v>
      </c>
      <c r="U126" s="198" t="s">
        <v>213</v>
      </c>
    </row>
    <row r="127" spans="2:21" ht="13.5" x14ac:dyDescent="0.25">
      <c r="B127" s="198" t="s">
        <v>327</v>
      </c>
      <c r="C127" s="198" t="s">
        <v>300</v>
      </c>
      <c r="D127" s="198" t="s">
        <v>608</v>
      </c>
      <c r="E127" s="198" t="s">
        <v>213</v>
      </c>
      <c r="N127" s="198" t="s">
        <v>991</v>
      </c>
      <c r="O127" s="198" t="s">
        <v>300</v>
      </c>
      <c r="R127" s="198" t="s">
        <v>1206</v>
      </c>
      <c r="S127" s="198" t="s">
        <v>300</v>
      </c>
      <c r="T127" s="198" t="s">
        <v>1440</v>
      </c>
      <c r="U127" s="198" t="s">
        <v>213</v>
      </c>
    </row>
    <row r="128" spans="2:21" ht="13.5" x14ac:dyDescent="0.25">
      <c r="B128" s="198" t="s">
        <v>328</v>
      </c>
      <c r="C128" s="198" t="s">
        <v>217</v>
      </c>
      <c r="D128" s="198" t="s">
        <v>609</v>
      </c>
      <c r="E128" s="198" t="s">
        <v>213</v>
      </c>
      <c r="N128" s="198" t="s">
        <v>992</v>
      </c>
      <c r="O128" s="198" t="s">
        <v>213</v>
      </c>
      <c r="R128" s="198" t="s">
        <v>1207</v>
      </c>
      <c r="S128" s="198" t="s">
        <v>300</v>
      </c>
      <c r="T128" s="198" t="s">
        <v>1441</v>
      </c>
      <c r="U128" s="198" t="s">
        <v>213</v>
      </c>
    </row>
    <row r="129" spans="2:21" ht="13.5" x14ac:dyDescent="0.25">
      <c r="B129" s="198" t="s">
        <v>329</v>
      </c>
      <c r="C129" s="198" t="s">
        <v>217</v>
      </c>
      <c r="D129" s="198" t="s">
        <v>610</v>
      </c>
      <c r="E129" s="198" t="s">
        <v>300</v>
      </c>
      <c r="N129" s="198" t="s">
        <v>993</v>
      </c>
      <c r="O129" s="198" t="s">
        <v>272</v>
      </c>
      <c r="R129" s="198" t="s">
        <v>1208</v>
      </c>
      <c r="S129" s="198" t="s">
        <v>300</v>
      </c>
      <c r="T129" s="198" t="s">
        <v>1442</v>
      </c>
      <c r="U129" s="198" t="s">
        <v>95</v>
      </c>
    </row>
    <row r="130" spans="2:21" ht="13.5" x14ac:dyDescent="0.25">
      <c r="B130" s="198" t="s">
        <v>330</v>
      </c>
      <c r="C130" s="198" t="s">
        <v>95</v>
      </c>
      <c r="D130" s="198" t="s">
        <v>611</v>
      </c>
      <c r="E130" s="198" t="s">
        <v>217</v>
      </c>
      <c r="N130" s="198" t="s">
        <v>994</v>
      </c>
      <c r="O130" s="198" t="s">
        <v>219</v>
      </c>
      <c r="R130" s="198" t="s">
        <v>1209</v>
      </c>
      <c r="S130" s="198" t="s">
        <v>300</v>
      </c>
      <c r="T130" s="198" t="s">
        <v>1443</v>
      </c>
      <c r="U130" s="198" t="s">
        <v>95</v>
      </c>
    </row>
    <row r="131" spans="2:21" ht="13.5" x14ac:dyDescent="0.25">
      <c r="B131" s="198" t="s">
        <v>331</v>
      </c>
      <c r="C131" s="198" t="s">
        <v>95</v>
      </c>
      <c r="D131" s="198" t="s">
        <v>612</v>
      </c>
      <c r="E131" s="198" t="s">
        <v>300</v>
      </c>
      <c r="N131" s="198" t="s">
        <v>995</v>
      </c>
      <c r="O131" s="198" t="s">
        <v>300</v>
      </c>
      <c r="R131" s="198" t="s">
        <v>1210</v>
      </c>
      <c r="S131" s="198" t="s">
        <v>300</v>
      </c>
      <c r="T131" s="198" t="s">
        <v>1444</v>
      </c>
      <c r="U131" s="198" t="s">
        <v>217</v>
      </c>
    </row>
    <row r="132" spans="2:21" ht="13.5" x14ac:dyDescent="0.25">
      <c r="B132" s="198" t="s">
        <v>332</v>
      </c>
      <c r="C132" s="198" t="s">
        <v>95</v>
      </c>
      <c r="D132" s="198" t="s">
        <v>613</v>
      </c>
      <c r="E132" s="198" t="s">
        <v>300</v>
      </c>
      <c r="N132" s="198" t="s">
        <v>996</v>
      </c>
      <c r="O132" s="198" t="s">
        <v>95</v>
      </c>
      <c r="R132" s="198" t="s">
        <v>1211</v>
      </c>
      <c r="S132" s="198" t="s">
        <v>300</v>
      </c>
      <c r="T132" s="198" t="s">
        <v>1445</v>
      </c>
      <c r="U132" s="198" t="s">
        <v>213</v>
      </c>
    </row>
    <row r="133" spans="2:21" ht="13.5" x14ac:dyDescent="0.25">
      <c r="B133" s="198" t="s">
        <v>333</v>
      </c>
      <c r="C133" s="198" t="s">
        <v>95</v>
      </c>
      <c r="D133" s="198" t="s">
        <v>614</v>
      </c>
      <c r="E133" s="198" t="s">
        <v>95</v>
      </c>
      <c r="N133" s="198" t="s">
        <v>997</v>
      </c>
      <c r="O133" s="198" t="s">
        <v>219</v>
      </c>
      <c r="R133" s="198" t="s">
        <v>1212</v>
      </c>
      <c r="S133" s="198" t="s">
        <v>213</v>
      </c>
      <c r="T133" s="198" t="s">
        <v>1446</v>
      </c>
      <c r="U133" s="198" t="s">
        <v>213</v>
      </c>
    </row>
    <row r="134" spans="2:21" ht="13.5" x14ac:dyDescent="0.25">
      <c r="B134" s="198" t="s">
        <v>334</v>
      </c>
      <c r="C134" s="198" t="s">
        <v>217</v>
      </c>
      <c r="D134" s="198" t="s">
        <v>615</v>
      </c>
      <c r="E134" s="198" t="s">
        <v>300</v>
      </c>
      <c r="N134" s="198" t="s">
        <v>998</v>
      </c>
      <c r="O134" s="198" t="s">
        <v>95</v>
      </c>
      <c r="R134" s="198" t="s">
        <v>1213</v>
      </c>
      <c r="S134" s="198" t="s">
        <v>300</v>
      </c>
      <c r="T134" s="198" t="s">
        <v>1447</v>
      </c>
      <c r="U134" s="198" t="s">
        <v>217</v>
      </c>
    </row>
    <row r="135" spans="2:21" ht="13.5" x14ac:dyDescent="0.25">
      <c r="B135" s="198" t="s">
        <v>335</v>
      </c>
      <c r="C135" s="198" t="s">
        <v>213</v>
      </c>
      <c r="D135" s="198" t="s">
        <v>616</v>
      </c>
      <c r="E135" s="198" t="s">
        <v>300</v>
      </c>
      <c r="N135" s="198" t="s">
        <v>999</v>
      </c>
      <c r="O135" s="198" t="s">
        <v>95</v>
      </c>
      <c r="R135" s="198" t="s">
        <v>1214</v>
      </c>
      <c r="S135" s="198" t="s">
        <v>300</v>
      </c>
      <c r="T135" s="198" t="s">
        <v>1448</v>
      </c>
      <c r="U135" s="198" t="s">
        <v>95</v>
      </c>
    </row>
    <row r="136" spans="2:21" ht="13.5" x14ac:dyDescent="0.25">
      <c r="B136" s="198" t="s">
        <v>336</v>
      </c>
      <c r="C136" s="198" t="s">
        <v>213</v>
      </c>
      <c r="D136" s="198" t="s">
        <v>617</v>
      </c>
      <c r="E136" s="198" t="s">
        <v>219</v>
      </c>
      <c r="N136" s="198" t="s">
        <v>1000</v>
      </c>
      <c r="O136" s="198" t="s">
        <v>213</v>
      </c>
      <c r="R136" s="198" t="s">
        <v>1215</v>
      </c>
      <c r="S136" s="198" t="s">
        <v>213</v>
      </c>
      <c r="T136" s="198" t="s">
        <v>1449</v>
      </c>
      <c r="U136" s="198" t="s">
        <v>213</v>
      </c>
    </row>
    <row r="137" spans="2:21" ht="13.5" x14ac:dyDescent="0.25">
      <c r="B137" s="198" t="s">
        <v>337</v>
      </c>
      <c r="C137" s="198" t="s">
        <v>213</v>
      </c>
      <c r="D137" s="198" t="s">
        <v>618</v>
      </c>
      <c r="E137" s="198" t="s">
        <v>300</v>
      </c>
      <c r="N137" s="198" t="s">
        <v>1001</v>
      </c>
      <c r="O137" s="198" t="s">
        <v>213</v>
      </c>
      <c r="R137" s="198" t="s">
        <v>1216</v>
      </c>
      <c r="S137" s="198" t="s">
        <v>300</v>
      </c>
      <c r="T137" s="198" t="s">
        <v>1450</v>
      </c>
      <c r="U137" s="198" t="s">
        <v>213</v>
      </c>
    </row>
    <row r="138" spans="2:21" ht="13.5" x14ac:dyDescent="0.25">
      <c r="B138" s="198" t="s">
        <v>338</v>
      </c>
      <c r="C138" s="198" t="s">
        <v>213</v>
      </c>
      <c r="D138" s="198" t="s">
        <v>619</v>
      </c>
      <c r="E138" s="198" t="s">
        <v>300</v>
      </c>
      <c r="N138" s="198" t="s">
        <v>1002</v>
      </c>
      <c r="O138" s="198" t="s">
        <v>213</v>
      </c>
      <c r="R138" s="198" t="s">
        <v>1217</v>
      </c>
      <c r="S138" s="198" t="s">
        <v>300</v>
      </c>
      <c r="T138" s="198" t="s">
        <v>1451</v>
      </c>
      <c r="U138" s="198" t="s">
        <v>95</v>
      </c>
    </row>
    <row r="139" spans="2:21" ht="13.5" x14ac:dyDescent="0.25">
      <c r="B139" s="198" t="s">
        <v>339</v>
      </c>
      <c r="C139" s="198" t="s">
        <v>300</v>
      </c>
      <c r="D139" s="198" t="s">
        <v>620</v>
      </c>
      <c r="E139" s="198" t="s">
        <v>300</v>
      </c>
      <c r="N139" s="198" t="s">
        <v>1003</v>
      </c>
      <c r="O139" s="198" t="s">
        <v>95</v>
      </c>
      <c r="R139" s="198" t="s">
        <v>1218</v>
      </c>
      <c r="S139" s="198" t="s">
        <v>300</v>
      </c>
      <c r="T139" s="198" t="s">
        <v>1452</v>
      </c>
      <c r="U139" s="198" t="s">
        <v>213</v>
      </c>
    </row>
    <row r="140" spans="2:21" ht="13.5" x14ac:dyDescent="0.25">
      <c r="B140" s="198" t="s">
        <v>340</v>
      </c>
      <c r="C140" s="198" t="s">
        <v>95</v>
      </c>
      <c r="D140" s="198" t="s">
        <v>621</v>
      </c>
      <c r="E140" s="198" t="s">
        <v>300</v>
      </c>
      <c r="N140" s="198" t="s">
        <v>1004</v>
      </c>
      <c r="O140" s="198" t="s">
        <v>213</v>
      </c>
      <c r="R140" s="198" t="s">
        <v>1219</v>
      </c>
      <c r="S140" s="198" t="s">
        <v>300</v>
      </c>
      <c r="T140" s="198" t="s">
        <v>1453</v>
      </c>
      <c r="U140" s="198" t="s">
        <v>95</v>
      </c>
    </row>
    <row r="141" spans="2:21" ht="13.5" x14ac:dyDescent="0.25">
      <c r="B141" s="198" t="s">
        <v>341</v>
      </c>
      <c r="C141" s="198" t="s">
        <v>95</v>
      </c>
      <c r="D141" s="198" t="s">
        <v>622</v>
      </c>
      <c r="E141" s="198" t="s">
        <v>272</v>
      </c>
      <c r="N141" s="198" t="s">
        <v>1005</v>
      </c>
      <c r="O141" s="198" t="s">
        <v>95</v>
      </c>
      <c r="R141" s="198" t="s">
        <v>1220</v>
      </c>
      <c r="S141" s="198" t="s">
        <v>300</v>
      </c>
      <c r="T141" s="198" t="s">
        <v>1454</v>
      </c>
      <c r="U141" s="198" t="s">
        <v>213</v>
      </c>
    </row>
    <row r="142" spans="2:21" ht="13.5" x14ac:dyDescent="0.25">
      <c r="B142" s="198" t="s">
        <v>342</v>
      </c>
      <c r="C142" s="198" t="s">
        <v>95</v>
      </c>
      <c r="D142" s="198" t="s">
        <v>623</v>
      </c>
      <c r="E142" s="198" t="s">
        <v>300</v>
      </c>
      <c r="N142" s="198" t="s">
        <v>1006</v>
      </c>
      <c r="O142" s="198" t="s">
        <v>219</v>
      </c>
      <c r="R142" s="198" t="s">
        <v>1221</v>
      </c>
      <c r="S142" s="198" t="s">
        <v>300</v>
      </c>
      <c r="T142" s="198" t="s">
        <v>1455</v>
      </c>
      <c r="U142" s="198" t="s">
        <v>213</v>
      </c>
    </row>
    <row r="143" spans="2:21" ht="13.5" x14ac:dyDescent="0.25">
      <c r="B143" s="198" t="s">
        <v>343</v>
      </c>
      <c r="C143" s="198" t="s">
        <v>217</v>
      </c>
      <c r="D143" s="198" t="s">
        <v>624</v>
      </c>
      <c r="E143" s="198" t="s">
        <v>217</v>
      </c>
      <c r="N143" s="198" t="s">
        <v>1007</v>
      </c>
      <c r="O143" s="198" t="s">
        <v>219</v>
      </c>
      <c r="R143" s="198" t="s">
        <v>1222</v>
      </c>
      <c r="S143" s="198" t="s">
        <v>300</v>
      </c>
      <c r="T143" s="198" t="s">
        <v>1456</v>
      </c>
      <c r="U143" s="198" t="s">
        <v>219</v>
      </c>
    </row>
    <row r="144" spans="2:21" ht="13.5" x14ac:dyDescent="0.25">
      <c r="B144" s="198" t="s">
        <v>344</v>
      </c>
      <c r="C144" s="198" t="s">
        <v>300</v>
      </c>
      <c r="D144" s="198" t="s">
        <v>625</v>
      </c>
      <c r="E144" s="198" t="s">
        <v>95</v>
      </c>
      <c r="N144" s="198" t="s">
        <v>1008</v>
      </c>
      <c r="O144" s="198" t="s">
        <v>300</v>
      </c>
      <c r="R144" s="198" t="s">
        <v>1223</v>
      </c>
      <c r="S144" s="198" t="s">
        <v>217</v>
      </c>
      <c r="T144" s="198" t="s">
        <v>1457</v>
      </c>
      <c r="U144" s="198" t="s">
        <v>300</v>
      </c>
    </row>
    <row r="145" spans="2:21" ht="13.5" x14ac:dyDescent="0.25">
      <c r="B145" s="198" t="s">
        <v>345</v>
      </c>
      <c r="C145" s="198" t="s">
        <v>300</v>
      </c>
      <c r="D145" s="198" t="s">
        <v>626</v>
      </c>
      <c r="E145" s="198" t="s">
        <v>300</v>
      </c>
      <c r="N145" s="198" t="s">
        <v>1009</v>
      </c>
      <c r="O145" s="198" t="s">
        <v>217</v>
      </c>
      <c r="R145" s="198" t="s">
        <v>1224</v>
      </c>
      <c r="S145" s="198" t="s">
        <v>300</v>
      </c>
      <c r="T145" s="198" t="s">
        <v>1458</v>
      </c>
      <c r="U145" s="198" t="s">
        <v>95</v>
      </c>
    </row>
    <row r="146" spans="2:21" ht="13.5" x14ac:dyDescent="0.25">
      <c r="B146" s="198" t="s">
        <v>346</v>
      </c>
      <c r="C146" s="198" t="s">
        <v>213</v>
      </c>
      <c r="D146" s="198" t="s">
        <v>627</v>
      </c>
      <c r="E146" s="198" t="s">
        <v>217</v>
      </c>
      <c r="N146" s="198" t="s">
        <v>1010</v>
      </c>
      <c r="O146" s="198" t="s">
        <v>219</v>
      </c>
      <c r="R146" s="198" t="s">
        <v>1225</v>
      </c>
      <c r="S146" s="198" t="s">
        <v>213</v>
      </c>
      <c r="T146" s="198" t="s">
        <v>1459</v>
      </c>
      <c r="U146" s="198" t="s">
        <v>300</v>
      </c>
    </row>
    <row r="147" spans="2:21" ht="13.5" x14ac:dyDescent="0.25">
      <c r="B147" s="198" t="s">
        <v>347</v>
      </c>
      <c r="C147" s="198" t="s">
        <v>213</v>
      </c>
      <c r="D147" s="198" t="s">
        <v>628</v>
      </c>
      <c r="E147" s="198" t="s">
        <v>300</v>
      </c>
      <c r="N147" s="198" t="s">
        <v>1011</v>
      </c>
      <c r="O147" s="198" t="s">
        <v>219</v>
      </c>
      <c r="R147" s="198" t="s">
        <v>1226</v>
      </c>
      <c r="S147" s="198" t="s">
        <v>217</v>
      </c>
      <c r="T147" s="198" t="s">
        <v>1460</v>
      </c>
      <c r="U147" s="198" t="s">
        <v>300</v>
      </c>
    </row>
    <row r="148" spans="2:21" ht="13.5" x14ac:dyDescent="0.25">
      <c r="B148" s="198" t="s">
        <v>348</v>
      </c>
      <c r="C148" s="198" t="s">
        <v>213</v>
      </c>
      <c r="D148" s="198" t="s">
        <v>629</v>
      </c>
      <c r="E148" s="198" t="s">
        <v>219</v>
      </c>
      <c r="N148" s="198" t="s">
        <v>1012</v>
      </c>
      <c r="O148" s="198" t="s">
        <v>219</v>
      </c>
      <c r="R148" s="198" t="s">
        <v>1227</v>
      </c>
      <c r="S148" s="198" t="s">
        <v>213</v>
      </c>
      <c r="T148" s="198" t="s">
        <v>1461</v>
      </c>
      <c r="U148" s="198" t="s">
        <v>300</v>
      </c>
    </row>
    <row r="149" spans="2:21" ht="13.5" x14ac:dyDescent="0.25">
      <c r="B149" s="198" t="s">
        <v>349</v>
      </c>
      <c r="C149" s="198" t="s">
        <v>213</v>
      </c>
      <c r="D149" s="198" t="s">
        <v>630</v>
      </c>
      <c r="E149" s="198" t="s">
        <v>95</v>
      </c>
      <c r="N149" s="198" t="s">
        <v>1013</v>
      </c>
      <c r="O149" s="198" t="s">
        <v>217</v>
      </c>
      <c r="R149" s="198" t="s">
        <v>1228</v>
      </c>
      <c r="S149" s="198" t="s">
        <v>213</v>
      </c>
      <c r="T149" s="198" t="s">
        <v>1462</v>
      </c>
      <c r="U149" s="198" t="s">
        <v>300</v>
      </c>
    </row>
    <row r="150" spans="2:21" ht="13.5" x14ac:dyDescent="0.25">
      <c r="B150" s="198" t="s">
        <v>350</v>
      </c>
      <c r="C150" s="198" t="s">
        <v>95</v>
      </c>
      <c r="D150" s="198" t="s">
        <v>631</v>
      </c>
      <c r="E150" s="198" t="s">
        <v>219</v>
      </c>
      <c r="N150" s="198" t="s">
        <v>1014</v>
      </c>
      <c r="O150" s="198" t="s">
        <v>217</v>
      </c>
      <c r="R150" s="198" t="s">
        <v>1229</v>
      </c>
      <c r="S150" s="198" t="s">
        <v>213</v>
      </c>
      <c r="T150" s="198" t="s">
        <v>1463</v>
      </c>
      <c r="U150" s="198" t="s">
        <v>213</v>
      </c>
    </row>
    <row r="151" spans="2:21" ht="13.5" x14ac:dyDescent="0.25">
      <c r="B151" s="198" t="s">
        <v>351</v>
      </c>
      <c r="C151" s="198" t="s">
        <v>213</v>
      </c>
      <c r="D151" s="198" t="s">
        <v>632</v>
      </c>
      <c r="E151" s="198" t="s">
        <v>300</v>
      </c>
      <c r="N151" s="198" t="s">
        <v>1015</v>
      </c>
      <c r="O151" s="198" t="s">
        <v>217</v>
      </c>
      <c r="R151" s="198" t="s">
        <v>1230</v>
      </c>
      <c r="S151" s="198" t="s">
        <v>95</v>
      </c>
      <c r="T151" s="198" t="s">
        <v>1464</v>
      </c>
      <c r="U151" s="198" t="s">
        <v>95</v>
      </c>
    </row>
    <row r="152" spans="2:21" ht="13.5" x14ac:dyDescent="0.25">
      <c r="B152" s="198" t="s">
        <v>352</v>
      </c>
      <c r="C152" s="198" t="s">
        <v>95</v>
      </c>
      <c r="D152" s="198" t="s">
        <v>633</v>
      </c>
      <c r="E152" s="198" t="s">
        <v>300</v>
      </c>
      <c r="N152" s="198" t="s">
        <v>1016</v>
      </c>
      <c r="O152" s="198" t="s">
        <v>300</v>
      </c>
      <c r="R152" s="198" t="s">
        <v>1231</v>
      </c>
      <c r="S152" s="198" t="s">
        <v>213</v>
      </c>
      <c r="T152" s="198" t="s">
        <v>1465</v>
      </c>
      <c r="U152" s="198" t="s">
        <v>300</v>
      </c>
    </row>
    <row r="153" spans="2:21" ht="13.5" x14ac:dyDescent="0.25">
      <c r="B153" s="198" t="s">
        <v>353</v>
      </c>
      <c r="C153" s="198" t="s">
        <v>300</v>
      </c>
      <c r="D153" s="198" t="s">
        <v>634</v>
      </c>
      <c r="E153" s="198" t="s">
        <v>300</v>
      </c>
      <c r="N153" s="198" t="s">
        <v>1017</v>
      </c>
      <c r="O153" s="198" t="s">
        <v>272</v>
      </c>
      <c r="R153" s="198" t="s">
        <v>1232</v>
      </c>
      <c r="S153" s="198" t="s">
        <v>95</v>
      </c>
      <c r="T153" s="198" t="s">
        <v>1466</v>
      </c>
      <c r="U153" s="198" t="s">
        <v>95</v>
      </c>
    </row>
    <row r="154" spans="2:21" ht="13.5" x14ac:dyDescent="0.25">
      <c r="B154" s="198" t="s">
        <v>354</v>
      </c>
      <c r="C154" s="198" t="s">
        <v>300</v>
      </c>
      <c r="D154" s="198" t="s">
        <v>635</v>
      </c>
      <c r="E154" s="198" t="s">
        <v>300</v>
      </c>
      <c r="N154" s="198" t="s">
        <v>1018</v>
      </c>
      <c r="O154" s="198" t="s">
        <v>300</v>
      </c>
      <c r="R154" s="198" t="s">
        <v>1233</v>
      </c>
      <c r="S154" s="198" t="s">
        <v>300</v>
      </c>
      <c r="T154" s="198" t="s">
        <v>1467</v>
      </c>
      <c r="U154" s="198" t="s">
        <v>219</v>
      </c>
    </row>
    <row r="155" spans="2:21" ht="13.5" x14ac:dyDescent="0.25">
      <c r="B155" s="198" t="s">
        <v>355</v>
      </c>
      <c r="C155" s="198" t="s">
        <v>213</v>
      </c>
      <c r="D155" s="198" t="s">
        <v>636</v>
      </c>
      <c r="E155" s="198" t="s">
        <v>300</v>
      </c>
      <c r="N155" s="198" t="s">
        <v>1019</v>
      </c>
      <c r="O155" s="198" t="s">
        <v>95</v>
      </c>
      <c r="R155" s="198" t="s">
        <v>1234</v>
      </c>
      <c r="S155" s="198" t="s">
        <v>213</v>
      </c>
      <c r="T155" s="198" t="s">
        <v>1468</v>
      </c>
      <c r="U155" s="198" t="s">
        <v>213</v>
      </c>
    </row>
    <row r="156" spans="2:21" ht="13.5" x14ac:dyDescent="0.25">
      <c r="B156" s="198" t="s">
        <v>356</v>
      </c>
      <c r="C156" s="198" t="s">
        <v>300</v>
      </c>
      <c r="D156" s="198" t="s">
        <v>637</v>
      </c>
      <c r="E156" s="198" t="s">
        <v>300</v>
      </c>
      <c r="N156" s="198" t="s">
        <v>1020</v>
      </c>
      <c r="O156" s="198" t="s">
        <v>219</v>
      </c>
      <c r="R156" s="198" t="s">
        <v>1235</v>
      </c>
      <c r="S156" s="198" t="s">
        <v>300</v>
      </c>
      <c r="T156" s="198" t="s">
        <v>1469</v>
      </c>
      <c r="U156" s="198" t="s">
        <v>95</v>
      </c>
    </row>
    <row r="157" spans="2:21" ht="13.5" x14ac:dyDescent="0.25">
      <c r="B157" s="198" t="s">
        <v>357</v>
      </c>
      <c r="C157" s="198" t="s">
        <v>217</v>
      </c>
      <c r="D157" s="198" t="s">
        <v>638</v>
      </c>
      <c r="E157" s="198" t="s">
        <v>300</v>
      </c>
      <c r="N157" s="198" t="s">
        <v>1021</v>
      </c>
      <c r="O157" s="198" t="s">
        <v>95</v>
      </c>
      <c r="R157" s="198" t="s">
        <v>1236</v>
      </c>
      <c r="S157" s="198" t="s">
        <v>213</v>
      </c>
      <c r="T157" s="198" t="s">
        <v>1470</v>
      </c>
      <c r="U157" s="198" t="s">
        <v>213</v>
      </c>
    </row>
    <row r="158" spans="2:21" ht="13.5" x14ac:dyDescent="0.25">
      <c r="B158" s="198" t="s">
        <v>358</v>
      </c>
      <c r="C158" s="198" t="s">
        <v>213</v>
      </c>
      <c r="D158" s="198" t="s">
        <v>639</v>
      </c>
      <c r="E158" s="198" t="s">
        <v>95</v>
      </c>
      <c r="N158" s="198" t="s">
        <v>1022</v>
      </c>
      <c r="O158" s="198" t="s">
        <v>219</v>
      </c>
      <c r="R158" s="198" t="s">
        <v>1237</v>
      </c>
      <c r="S158" s="198" t="s">
        <v>219</v>
      </c>
      <c r="T158" s="198" t="s">
        <v>1471</v>
      </c>
      <c r="U158" s="198" t="s">
        <v>95</v>
      </c>
    </row>
    <row r="159" spans="2:21" ht="13.5" x14ac:dyDescent="0.25">
      <c r="B159" s="198" t="s">
        <v>359</v>
      </c>
      <c r="C159" s="198" t="s">
        <v>213</v>
      </c>
      <c r="D159" s="198" t="s">
        <v>640</v>
      </c>
      <c r="E159" s="198" t="s">
        <v>300</v>
      </c>
      <c r="N159" s="198" t="s">
        <v>1023</v>
      </c>
      <c r="O159" s="198" t="s">
        <v>219</v>
      </c>
      <c r="R159" s="198" t="s">
        <v>1238</v>
      </c>
      <c r="S159" s="198" t="s">
        <v>300</v>
      </c>
      <c r="T159" s="198" t="s">
        <v>1472</v>
      </c>
      <c r="U159" s="198" t="s">
        <v>95</v>
      </c>
    </row>
    <row r="160" spans="2:21" ht="13.5" x14ac:dyDescent="0.25">
      <c r="B160" s="198" t="s">
        <v>360</v>
      </c>
      <c r="C160" s="198" t="s">
        <v>300</v>
      </c>
      <c r="D160" s="198" t="s">
        <v>641</v>
      </c>
      <c r="E160" s="198" t="s">
        <v>300</v>
      </c>
      <c r="N160" s="198" t="s">
        <v>1024</v>
      </c>
      <c r="O160" s="198" t="s">
        <v>272</v>
      </c>
      <c r="R160" s="198" t="s">
        <v>1239</v>
      </c>
      <c r="S160" s="198" t="s">
        <v>300</v>
      </c>
      <c r="T160" s="198" t="s">
        <v>1473</v>
      </c>
      <c r="U160" s="198" t="s">
        <v>95</v>
      </c>
    </row>
    <row r="161" spans="2:21" ht="13.5" x14ac:dyDescent="0.25">
      <c r="B161" s="198" t="s">
        <v>361</v>
      </c>
      <c r="C161" s="198" t="s">
        <v>213</v>
      </c>
      <c r="D161" s="198" t="s">
        <v>642</v>
      </c>
      <c r="E161" s="198" t="s">
        <v>300</v>
      </c>
      <c r="N161" s="198" t="s">
        <v>1025</v>
      </c>
      <c r="O161" s="198" t="s">
        <v>219</v>
      </c>
      <c r="R161" s="198" t="s">
        <v>1240</v>
      </c>
      <c r="S161" s="198" t="s">
        <v>300</v>
      </c>
      <c r="T161" s="198" t="s">
        <v>1474</v>
      </c>
      <c r="U161" s="198" t="s">
        <v>219</v>
      </c>
    </row>
    <row r="162" spans="2:21" ht="13.5" x14ac:dyDescent="0.25">
      <c r="B162" s="198" t="s">
        <v>362</v>
      </c>
      <c r="C162" s="198" t="s">
        <v>217</v>
      </c>
      <c r="D162" s="198" t="s">
        <v>643</v>
      </c>
      <c r="E162" s="198" t="s">
        <v>300</v>
      </c>
      <c r="N162" s="198" t="s">
        <v>1026</v>
      </c>
      <c r="O162" s="198" t="s">
        <v>272</v>
      </c>
      <c r="R162" s="198" t="s">
        <v>1241</v>
      </c>
      <c r="S162" s="198" t="s">
        <v>213</v>
      </c>
      <c r="T162" s="198" t="s">
        <v>1475</v>
      </c>
      <c r="U162" s="198" t="s">
        <v>213</v>
      </c>
    </row>
    <row r="163" spans="2:21" ht="13.5" x14ac:dyDescent="0.25">
      <c r="B163" s="198" t="s">
        <v>363</v>
      </c>
      <c r="C163" s="198" t="s">
        <v>95</v>
      </c>
      <c r="D163" s="198" t="s">
        <v>644</v>
      </c>
      <c r="E163" s="198" t="s">
        <v>217</v>
      </c>
      <c r="N163" s="198" t="s">
        <v>1027</v>
      </c>
      <c r="O163" s="198" t="s">
        <v>213</v>
      </c>
      <c r="R163" s="198" t="s">
        <v>1242</v>
      </c>
      <c r="S163" s="198" t="s">
        <v>219</v>
      </c>
      <c r="T163" s="198" t="s">
        <v>1476</v>
      </c>
      <c r="U163" s="198" t="s">
        <v>213</v>
      </c>
    </row>
    <row r="164" spans="2:21" ht="13.5" x14ac:dyDescent="0.25">
      <c r="B164" s="198" t="s">
        <v>364</v>
      </c>
      <c r="C164" s="198" t="s">
        <v>213</v>
      </c>
      <c r="D164" s="198" t="s">
        <v>645</v>
      </c>
      <c r="E164" s="198" t="s">
        <v>213</v>
      </c>
      <c r="N164" s="198" t="s">
        <v>1028</v>
      </c>
      <c r="O164" s="198" t="s">
        <v>219</v>
      </c>
      <c r="R164" s="198" t="s">
        <v>1243</v>
      </c>
      <c r="S164" s="198" t="s">
        <v>213</v>
      </c>
      <c r="T164" s="198" t="s">
        <v>1477</v>
      </c>
      <c r="U164" s="198" t="s">
        <v>300</v>
      </c>
    </row>
    <row r="165" spans="2:21" ht="13.5" x14ac:dyDescent="0.25">
      <c r="B165" s="198" t="s">
        <v>365</v>
      </c>
      <c r="C165" s="198" t="s">
        <v>95</v>
      </c>
      <c r="D165" s="198" t="s">
        <v>646</v>
      </c>
      <c r="E165" s="198" t="s">
        <v>213</v>
      </c>
      <c r="N165" s="198" t="s">
        <v>1029</v>
      </c>
      <c r="O165" s="198" t="s">
        <v>213</v>
      </c>
      <c r="R165" s="198" t="s">
        <v>1244</v>
      </c>
      <c r="S165" s="198" t="s">
        <v>213</v>
      </c>
      <c r="T165" s="198" t="s">
        <v>1478</v>
      </c>
      <c r="U165" s="198" t="s">
        <v>95</v>
      </c>
    </row>
    <row r="166" spans="2:21" ht="13.5" x14ac:dyDescent="0.25">
      <c r="B166" s="198" t="s">
        <v>366</v>
      </c>
      <c r="C166" s="198" t="s">
        <v>300</v>
      </c>
      <c r="D166" s="198" t="s">
        <v>647</v>
      </c>
      <c r="E166" s="198" t="s">
        <v>272</v>
      </c>
      <c r="N166" s="198" t="s">
        <v>1030</v>
      </c>
      <c r="O166" s="198" t="s">
        <v>219</v>
      </c>
      <c r="R166" s="198" t="s">
        <v>1245</v>
      </c>
      <c r="S166" s="198" t="s">
        <v>213</v>
      </c>
      <c r="T166" s="198" t="s">
        <v>1479</v>
      </c>
      <c r="U166" s="198" t="s">
        <v>95</v>
      </c>
    </row>
    <row r="167" spans="2:21" ht="13.5" x14ac:dyDescent="0.25">
      <c r="B167" s="198" t="s">
        <v>367</v>
      </c>
      <c r="C167" s="198" t="s">
        <v>95</v>
      </c>
      <c r="D167" s="198" t="s">
        <v>648</v>
      </c>
      <c r="E167" s="198" t="s">
        <v>300</v>
      </c>
      <c r="N167" s="198" t="s">
        <v>1031</v>
      </c>
      <c r="O167" s="198" t="s">
        <v>217</v>
      </c>
      <c r="R167" s="198" t="s">
        <v>1246</v>
      </c>
      <c r="S167" s="198" t="s">
        <v>213</v>
      </c>
      <c r="T167" s="198" t="s">
        <v>1480</v>
      </c>
      <c r="U167" s="198" t="s">
        <v>95</v>
      </c>
    </row>
    <row r="168" spans="2:21" ht="13.5" x14ac:dyDescent="0.25">
      <c r="B168" s="198" t="s">
        <v>368</v>
      </c>
      <c r="C168" s="198" t="s">
        <v>95</v>
      </c>
      <c r="D168" s="198" t="s">
        <v>649</v>
      </c>
      <c r="E168" s="198" t="s">
        <v>300</v>
      </c>
      <c r="N168" s="198" t="s">
        <v>1032</v>
      </c>
      <c r="O168" s="198" t="s">
        <v>95</v>
      </c>
      <c r="R168" s="198" t="s">
        <v>1247</v>
      </c>
      <c r="S168" s="198" t="s">
        <v>213</v>
      </c>
      <c r="T168" s="198" t="s">
        <v>1481</v>
      </c>
      <c r="U168" s="198" t="s">
        <v>95</v>
      </c>
    </row>
    <row r="169" spans="2:21" ht="13.5" x14ac:dyDescent="0.25">
      <c r="B169" s="198" t="s">
        <v>369</v>
      </c>
      <c r="C169" s="198" t="s">
        <v>219</v>
      </c>
      <c r="D169" s="198" t="s">
        <v>650</v>
      </c>
      <c r="E169" s="198" t="s">
        <v>300</v>
      </c>
      <c r="N169" s="198" t="s">
        <v>1033</v>
      </c>
      <c r="O169" s="198" t="s">
        <v>217</v>
      </c>
      <c r="R169" s="198" t="s">
        <v>1248</v>
      </c>
      <c r="S169" s="198" t="s">
        <v>213</v>
      </c>
      <c r="T169" s="198" t="s">
        <v>1482</v>
      </c>
      <c r="U169" s="198" t="s">
        <v>217</v>
      </c>
    </row>
    <row r="170" spans="2:21" ht="13.5" x14ac:dyDescent="0.25">
      <c r="B170" s="198" t="s">
        <v>370</v>
      </c>
      <c r="C170" s="198" t="s">
        <v>272</v>
      </c>
      <c r="D170" s="198" t="s">
        <v>651</v>
      </c>
      <c r="E170" s="198" t="s">
        <v>300</v>
      </c>
      <c r="N170" s="198" t="s">
        <v>1034</v>
      </c>
      <c r="O170" s="198" t="s">
        <v>217</v>
      </c>
      <c r="R170" s="198" t="s">
        <v>1249</v>
      </c>
      <c r="S170" s="198" t="s">
        <v>213</v>
      </c>
      <c r="T170" s="198" t="s">
        <v>1483</v>
      </c>
      <c r="U170" s="198" t="s">
        <v>213</v>
      </c>
    </row>
    <row r="171" spans="2:21" ht="13.5" x14ac:dyDescent="0.25">
      <c r="B171" s="198" t="s">
        <v>371</v>
      </c>
      <c r="C171" s="198" t="s">
        <v>217</v>
      </c>
      <c r="D171" s="198" t="s">
        <v>652</v>
      </c>
      <c r="E171" s="198" t="s">
        <v>213</v>
      </c>
      <c r="N171" s="198" t="s">
        <v>1035</v>
      </c>
      <c r="O171" s="198" t="s">
        <v>219</v>
      </c>
      <c r="R171" s="198" t="s">
        <v>1250</v>
      </c>
      <c r="S171" s="198" t="s">
        <v>217</v>
      </c>
      <c r="T171" s="198" t="s">
        <v>1484</v>
      </c>
      <c r="U171" s="198" t="s">
        <v>95</v>
      </c>
    </row>
    <row r="172" spans="2:21" ht="13.5" x14ac:dyDescent="0.25">
      <c r="B172" s="198" t="s">
        <v>372</v>
      </c>
      <c r="C172" s="198" t="s">
        <v>272</v>
      </c>
      <c r="D172" s="198" t="s">
        <v>653</v>
      </c>
      <c r="E172" s="198" t="s">
        <v>213</v>
      </c>
      <c r="N172" s="198" t="s">
        <v>1036</v>
      </c>
      <c r="O172" s="198" t="s">
        <v>219</v>
      </c>
      <c r="R172" s="198" t="s">
        <v>1251</v>
      </c>
      <c r="S172" s="198" t="s">
        <v>95</v>
      </c>
      <c r="T172" s="198" t="s">
        <v>1485</v>
      </c>
      <c r="U172" s="198" t="s">
        <v>300</v>
      </c>
    </row>
    <row r="173" spans="2:21" ht="13.5" x14ac:dyDescent="0.25">
      <c r="B173" s="198" t="s">
        <v>373</v>
      </c>
      <c r="C173" s="198" t="s">
        <v>217</v>
      </c>
      <c r="D173" s="198" t="s">
        <v>654</v>
      </c>
      <c r="E173" s="198" t="s">
        <v>213</v>
      </c>
      <c r="N173" s="198" t="s">
        <v>1037</v>
      </c>
      <c r="O173" s="198" t="s">
        <v>217</v>
      </c>
      <c r="R173" s="198" t="s">
        <v>1252</v>
      </c>
      <c r="S173" s="198" t="s">
        <v>213</v>
      </c>
      <c r="T173" s="198" t="s">
        <v>1486</v>
      </c>
      <c r="U173" s="198" t="s">
        <v>213</v>
      </c>
    </row>
    <row r="174" spans="2:21" ht="13.5" x14ac:dyDescent="0.25">
      <c r="B174" s="198" t="s">
        <v>374</v>
      </c>
      <c r="C174" s="198" t="s">
        <v>213</v>
      </c>
      <c r="D174" s="198" t="s">
        <v>655</v>
      </c>
      <c r="E174" s="198" t="s">
        <v>213</v>
      </c>
      <c r="N174" s="198" t="s">
        <v>1038</v>
      </c>
      <c r="O174" s="198" t="s">
        <v>217</v>
      </c>
      <c r="R174" s="198" t="s">
        <v>1253</v>
      </c>
      <c r="S174" s="198" t="s">
        <v>300</v>
      </c>
      <c r="T174" s="198" t="s">
        <v>1487</v>
      </c>
      <c r="U174" s="198" t="s">
        <v>95</v>
      </c>
    </row>
    <row r="175" spans="2:21" ht="13.5" x14ac:dyDescent="0.25">
      <c r="B175" s="198" t="s">
        <v>375</v>
      </c>
      <c r="C175" s="198" t="s">
        <v>95</v>
      </c>
      <c r="D175" s="198" t="s">
        <v>656</v>
      </c>
      <c r="E175" s="198" t="s">
        <v>300</v>
      </c>
      <c r="N175" s="198" t="s">
        <v>1039</v>
      </c>
      <c r="O175" s="198" t="s">
        <v>300</v>
      </c>
      <c r="R175" s="198" t="s">
        <v>1254</v>
      </c>
      <c r="S175" s="198" t="s">
        <v>300</v>
      </c>
      <c r="T175" s="198" t="s">
        <v>1488</v>
      </c>
      <c r="U175" s="198" t="s">
        <v>272</v>
      </c>
    </row>
    <row r="176" spans="2:21" ht="13.5" x14ac:dyDescent="0.25">
      <c r="B176" s="198" t="s">
        <v>376</v>
      </c>
      <c r="C176" s="198" t="s">
        <v>95</v>
      </c>
      <c r="D176" s="198" t="s">
        <v>657</v>
      </c>
      <c r="E176" s="198" t="s">
        <v>95</v>
      </c>
      <c r="N176" s="198" t="s">
        <v>1040</v>
      </c>
      <c r="O176" s="198" t="s">
        <v>272</v>
      </c>
      <c r="R176" s="198" t="s">
        <v>1255</v>
      </c>
      <c r="S176" s="198" t="s">
        <v>213</v>
      </c>
      <c r="T176" s="198" t="s">
        <v>1489</v>
      </c>
      <c r="U176" s="198" t="s">
        <v>217</v>
      </c>
    </row>
    <row r="177" spans="2:21" ht="13.5" x14ac:dyDescent="0.25">
      <c r="B177" s="198" t="s">
        <v>377</v>
      </c>
      <c r="C177" s="198" t="s">
        <v>217</v>
      </c>
      <c r="D177" s="198" t="s">
        <v>658</v>
      </c>
      <c r="E177" s="198" t="s">
        <v>300</v>
      </c>
      <c r="N177" s="198" t="s">
        <v>1041</v>
      </c>
      <c r="O177" s="198" t="s">
        <v>213</v>
      </c>
      <c r="R177" s="198" t="s">
        <v>1256</v>
      </c>
      <c r="S177" s="198" t="s">
        <v>95</v>
      </c>
      <c r="T177" s="198" t="s">
        <v>1490</v>
      </c>
      <c r="U177" s="198" t="s">
        <v>95</v>
      </c>
    </row>
    <row r="178" spans="2:21" ht="13.5" x14ac:dyDescent="0.25">
      <c r="B178" s="198" t="s">
        <v>378</v>
      </c>
      <c r="C178" s="198" t="s">
        <v>219</v>
      </c>
      <c r="D178" s="198" t="s">
        <v>659</v>
      </c>
      <c r="E178" s="198" t="s">
        <v>213</v>
      </c>
      <c r="N178" s="198" t="s">
        <v>1042</v>
      </c>
      <c r="O178" s="198" t="s">
        <v>217</v>
      </c>
      <c r="R178" s="198" t="s">
        <v>1257</v>
      </c>
      <c r="S178" s="198" t="s">
        <v>300</v>
      </c>
      <c r="T178" s="198" t="s">
        <v>1491</v>
      </c>
      <c r="U178" s="198" t="s">
        <v>213</v>
      </c>
    </row>
    <row r="179" spans="2:21" ht="13.5" x14ac:dyDescent="0.25">
      <c r="B179" s="198" t="s">
        <v>379</v>
      </c>
      <c r="C179" s="198" t="s">
        <v>95</v>
      </c>
      <c r="D179" s="198" t="s">
        <v>660</v>
      </c>
      <c r="E179" s="198" t="s">
        <v>300</v>
      </c>
      <c r="N179" s="198" t="s">
        <v>1043</v>
      </c>
      <c r="O179" s="198" t="s">
        <v>300</v>
      </c>
      <c r="R179" s="198" t="s">
        <v>1258</v>
      </c>
      <c r="S179" s="198" t="s">
        <v>95</v>
      </c>
      <c r="T179" s="198" t="s">
        <v>1492</v>
      </c>
      <c r="U179" s="198" t="s">
        <v>217</v>
      </c>
    </row>
    <row r="180" spans="2:21" ht="13.5" x14ac:dyDescent="0.25">
      <c r="B180" s="198" t="s">
        <v>380</v>
      </c>
      <c r="C180" s="198" t="s">
        <v>219</v>
      </c>
      <c r="D180" s="198" t="s">
        <v>661</v>
      </c>
      <c r="E180" s="198" t="s">
        <v>217</v>
      </c>
      <c r="N180" s="198" t="s">
        <v>1044</v>
      </c>
      <c r="O180" s="198" t="s">
        <v>219</v>
      </c>
      <c r="R180" s="198" t="s">
        <v>1259</v>
      </c>
      <c r="S180" s="198" t="s">
        <v>95</v>
      </c>
      <c r="T180" s="198" t="s">
        <v>1493</v>
      </c>
      <c r="U180" s="198" t="s">
        <v>213</v>
      </c>
    </row>
    <row r="181" spans="2:21" ht="13.5" x14ac:dyDescent="0.25">
      <c r="B181" s="198" t="s">
        <v>381</v>
      </c>
      <c r="C181" s="198" t="s">
        <v>217</v>
      </c>
      <c r="D181" s="198" t="s">
        <v>662</v>
      </c>
      <c r="E181" s="198" t="s">
        <v>213</v>
      </c>
      <c r="N181" s="198" t="s">
        <v>1045</v>
      </c>
      <c r="O181" s="198" t="s">
        <v>300</v>
      </c>
      <c r="R181" s="198" t="s">
        <v>1260</v>
      </c>
      <c r="S181" s="198" t="s">
        <v>300</v>
      </c>
      <c r="T181" s="198" t="s">
        <v>1494</v>
      </c>
      <c r="U181" s="198" t="s">
        <v>213</v>
      </c>
    </row>
    <row r="182" spans="2:21" ht="13.5" x14ac:dyDescent="0.25">
      <c r="B182" s="198" t="s">
        <v>382</v>
      </c>
      <c r="C182" s="198" t="s">
        <v>217</v>
      </c>
      <c r="D182" s="198" t="s">
        <v>663</v>
      </c>
      <c r="E182" s="198" t="s">
        <v>300</v>
      </c>
      <c r="N182" s="198" t="s">
        <v>1046</v>
      </c>
      <c r="O182" s="198" t="s">
        <v>219</v>
      </c>
      <c r="R182" s="198" t="s">
        <v>1261</v>
      </c>
      <c r="S182" s="198" t="s">
        <v>213</v>
      </c>
      <c r="T182" s="198" t="s">
        <v>1495</v>
      </c>
      <c r="U182" s="198" t="s">
        <v>213</v>
      </c>
    </row>
    <row r="183" spans="2:21" ht="13.5" x14ac:dyDescent="0.25">
      <c r="B183" s="198" t="s">
        <v>383</v>
      </c>
      <c r="C183" s="198" t="s">
        <v>219</v>
      </c>
      <c r="D183" s="198" t="s">
        <v>664</v>
      </c>
      <c r="E183" s="198" t="s">
        <v>300</v>
      </c>
      <c r="N183" s="198" t="s">
        <v>1047</v>
      </c>
      <c r="O183" s="198" t="s">
        <v>217</v>
      </c>
      <c r="R183" s="198" t="s">
        <v>1262</v>
      </c>
      <c r="S183" s="198" t="s">
        <v>300</v>
      </c>
      <c r="T183" s="198" t="s">
        <v>1496</v>
      </c>
      <c r="U183" s="198" t="s">
        <v>95</v>
      </c>
    </row>
    <row r="184" spans="2:21" ht="13.5" x14ac:dyDescent="0.25">
      <c r="B184" s="198" t="s">
        <v>384</v>
      </c>
      <c r="C184" s="198" t="s">
        <v>217</v>
      </c>
      <c r="D184" s="198" t="s">
        <v>665</v>
      </c>
      <c r="E184" s="198" t="s">
        <v>300</v>
      </c>
      <c r="N184" s="198" t="s">
        <v>1048</v>
      </c>
      <c r="O184" s="198" t="s">
        <v>213</v>
      </c>
      <c r="R184" s="198" t="s">
        <v>1263</v>
      </c>
      <c r="S184" s="198" t="s">
        <v>300</v>
      </c>
      <c r="T184" s="198" t="s">
        <v>1497</v>
      </c>
      <c r="U184" s="198" t="s">
        <v>300</v>
      </c>
    </row>
    <row r="185" spans="2:21" ht="13.5" x14ac:dyDescent="0.25">
      <c r="B185" s="198" t="s">
        <v>385</v>
      </c>
      <c r="C185" s="198" t="s">
        <v>95</v>
      </c>
      <c r="D185" s="198" t="s">
        <v>666</v>
      </c>
      <c r="E185" s="198" t="s">
        <v>272</v>
      </c>
      <c r="N185" s="198" t="s">
        <v>1049</v>
      </c>
      <c r="O185" s="198" t="s">
        <v>213</v>
      </c>
      <c r="R185" s="198" t="s">
        <v>1264</v>
      </c>
      <c r="S185" s="198" t="s">
        <v>300</v>
      </c>
      <c r="T185" s="198" t="s">
        <v>1498</v>
      </c>
      <c r="U185" s="198" t="s">
        <v>213</v>
      </c>
    </row>
    <row r="186" spans="2:21" ht="13.5" x14ac:dyDescent="0.25">
      <c r="B186" s="198" t="s">
        <v>386</v>
      </c>
      <c r="C186" s="198" t="s">
        <v>219</v>
      </c>
      <c r="D186" s="198" t="s">
        <v>667</v>
      </c>
      <c r="E186" s="198" t="s">
        <v>300</v>
      </c>
      <c r="N186" s="198" t="s">
        <v>1050</v>
      </c>
      <c r="O186" s="198" t="s">
        <v>213</v>
      </c>
      <c r="R186" s="198" t="s">
        <v>1265</v>
      </c>
      <c r="S186" s="198" t="s">
        <v>213</v>
      </c>
      <c r="T186" s="198" t="s">
        <v>1499</v>
      </c>
      <c r="U186" s="198" t="s">
        <v>213</v>
      </c>
    </row>
    <row r="187" spans="2:21" ht="13.5" x14ac:dyDescent="0.25">
      <c r="B187" s="198" t="s">
        <v>387</v>
      </c>
      <c r="C187" s="198" t="s">
        <v>95</v>
      </c>
      <c r="D187" s="198" t="s">
        <v>668</v>
      </c>
      <c r="E187" s="198" t="s">
        <v>300</v>
      </c>
      <c r="N187" s="198" t="s">
        <v>1051</v>
      </c>
      <c r="O187" s="198" t="s">
        <v>219</v>
      </c>
      <c r="R187" s="198" t="s">
        <v>1266</v>
      </c>
      <c r="S187" s="198" t="s">
        <v>217</v>
      </c>
      <c r="T187" s="198" t="s">
        <v>1500</v>
      </c>
      <c r="U187" s="198" t="s">
        <v>300</v>
      </c>
    </row>
    <row r="188" spans="2:21" ht="13.5" x14ac:dyDescent="0.25">
      <c r="B188" s="198" t="s">
        <v>388</v>
      </c>
      <c r="C188" s="198" t="s">
        <v>217</v>
      </c>
      <c r="D188" s="198" t="s">
        <v>669</v>
      </c>
      <c r="E188" s="198" t="s">
        <v>213</v>
      </c>
      <c r="N188" s="198" t="s">
        <v>1052</v>
      </c>
      <c r="O188" s="198" t="s">
        <v>217</v>
      </c>
      <c r="R188" s="198" t="s">
        <v>1267</v>
      </c>
      <c r="S188" s="198" t="s">
        <v>95</v>
      </c>
      <c r="T188" s="198" t="s">
        <v>1501</v>
      </c>
      <c r="U188" s="198" t="s">
        <v>300</v>
      </c>
    </row>
    <row r="189" spans="2:21" ht="13.5" x14ac:dyDescent="0.25">
      <c r="B189" s="198" t="s">
        <v>389</v>
      </c>
      <c r="C189" s="198" t="s">
        <v>95</v>
      </c>
      <c r="D189" s="198" t="s">
        <v>670</v>
      </c>
      <c r="E189" s="198" t="s">
        <v>300</v>
      </c>
      <c r="N189" s="198" t="s">
        <v>1053</v>
      </c>
      <c r="O189" s="198" t="s">
        <v>219</v>
      </c>
      <c r="R189" s="198" t="s">
        <v>1268</v>
      </c>
      <c r="S189" s="198" t="s">
        <v>217</v>
      </c>
      <c r="T189" s="198" t="s">
        <v>1502</v>
      </c>
      <c r="U189" s="198" t="s">
        <v>300</v>
      </c>
    </row>
    <row r="190" spans="2:21" ht="13.5" x14ac:dyDescent="0.25">
      <c r="B190" s="198" t="s">
        <v>390</v>
      </c>
      <c r="C190" s="198" t="s">
        <v>217</v>
      </c>
      <c r="D190" s="198" t="s">
        <v>671</v>
      </c>
      <c r="E190" s="198" t="s">
        <v>95</v>
      </c>
      <c r="N190" s="198" t="s">
        <v>1054</v>
      </c>
      <c r="O190" s="198" t="s">
        <v>217</v>
      </c>
      <c r="R190" s="198" t="s">
        <v>1269</v>
      </c>
      <c r="S190" s="198" t="s">
        <v>95</v>
      </c>
      <c r="T190" s="198" t="s">
        <v>1503</v>
      </c>
      <c r="U190" s="198" t="s">
        <v>213</v>
      </c>
    </row>
    <row r="191" spans="2:21" ht="13.5" x14ac:dyDescent="0.25">
      <c r="B191" s="198" t="s">
        <v>391</v>
      </c>
      <c r="C191" s="198" t="s">
        <v>213</v>
      </c>
      <c r="D191" s="198" t="s">
        <v>672</v>
      </c>
      <c r="E191" s="198" t="s">
        <v>300</v>
      </c>
      <c r="N191" s="198" t="s">
        <v>1055</v>
      </c>
      <c r="O191" s="198" t="s">
        <v>213</v>
      </c>
      <c r="R191" s="198" t="s">
        <v>1270</v>
      </c>
      <c r="S191" s="198" t="s">
        <v>95</v>
      </c>
      <c r="T191" s="198" t="s">
        <v>1504</v>
      </c>
      <c r="U191" s="198" t="s">
        <v>300</v>
      </c>
    </row>
    <row r="192" spans="2:21" ht="13.5" x14ac:dyDescent="0.25">
      <c r="B192" s="198" t="s">
        <v>392</v>
      </c>
      <c r="C192" s="198" t="s">
        <v>213</v>
      </c>
      <c r="D192" s="198" t="s">
        <v>673</v>
      </c>
      <c r="E192" s="198" t="s">
        <v>300</v>
      </c>
      <c r="N192" s="198" t="s">
        <v>1056</v>
      </c>
      <c r="O192" s="198" t="s">
        <v>217</v>
      </c>
      <c r="R192" s="198" t="s">
        <v>1271</v>
      </c>
      <c r="S192" s="198" t="s">
        <v>95</v>
      </c>
      <c r="T192" s="198" t="s">
        <v>1505</v>
      </c>
      <c r="U192" s="198" t="s">
        <v>213</v>
      </c>
    </row>
    <row r="193" spans="2:21" ht="13.5" x14ac:dyDescent="0.25">
      <c r="B193" s="198" t="s">
        <v>393</v>
      </c>
      <c r="C193" s="198" t="s">
        <v>217</v>
      </c>
      <c r="D193" s="198" t="s">
        <v>674</v>
      </c>
      <c r="E193" s="198" t="s">
        <v>213</v>
      </c>
      <c r="N193" s="198" t="s">
        <v>1057</v>
      </c>
      <c r="O193" s="198" t="s">
        <v>95</v>
      </c>
      <c r="R193" s="198" t="s">
        <v>1272</v>
      </c>
      <c r="S193" s="198" t="s">
        <v>300</v>
      </c>
      <c r="T193" s="198" t="s">
        <v>1506</v>
      </c>
      <c r="U193" s="198" t="s">
        <v>300</v>
      </c>
    </row>
    <row r="194" spans="2:21" ht="13.5" x14ac:dyDescent="0.25">
      <c r="B194" s="198" t="s">
        <v>394</v>
      </c>
      <c r="C194" s="198" t="s">
        <v>219</v>
      </c>
      <c r="D194" s="198" t="s">
        <v>675</v>
      </c>
      <c r="E194" s="198" t="s">
        <v>300</v>
      </c>
      <c r="N194" s="198" t="s">
        <v>1058</v>
      </c>
      <c r="O194" s="198" t="s">
        <v>213</v>
      </c>
      <c r="R194" s="198" t="s">
        <v>1273</v>
      </c>
      <c r="S194" s="198" t="s">
        <v>300</v>
      </c>
      <c r="T194" s="198" t="s">
        <v>1507</v>
      </c>
      <c r="U194" s="198" t="s">
        <v>213</v>
      </c>
    </row>
    <row r="195" spans="2:21" ht="13.5" x14ac:dyDescent="0.25">
      <c r="B195" s="198" t="s">
        <v>395</v>
      </c>
      <c r="C195" s="198" t="s">
        <v>217</v>
      </c>
      <c r="D195" s="198" t="s">
        <v>676</v>
      </c>
      <c r="E195" s="198" t="s">
        <v>213</v>
      </c>
      <c r="N195" s="198" t="s">
        <v>1059</v>
      </c>
      <c r="O195" s="198" t="s">
        <v>213</v>
      </c>
      <c r="R195" s="198" t="s">
        <v>1274</v>
      </c>
      <c r="S195" s="198" t="s">
        <v>300</v>
      </c>
      <c r="T195" s="198" t="s">
        <v>1508</v>
      </c>
      <c r="U195" s="198" t="s">
        <v>213</v>
      </c>
    </row>
    <row r="196" spans="2:21" ht="13.5" x14ac:dyDescent="0.25">
      <c r="B196" s="198" t="s">
        <v>396</v>
      </c>
      <c r="C196" s="198" t="s">
        <v>217</v>
      </c>
      <c r="D196" s="198" t="s">
        <v>677</v>
      </c>
      <c r="E196" s="198" t="s">
        <v>300</v>
      </c>
      <c r="N196" s="198" t="s">
        <v>1060</v>
      </c>
      <c r="O196" s="198" t="s">
        <v>219</v>
      </c>
      <c r="R196" s="198" t="s">
        <v>1275</v>
      </c>
      <c r="S196" s="198" t="s">
        <v>213</v>
      </c>
      <c r="T196" s="198" t="s">
        <v>1509</v>
      </c>
      <c r="U196" s="198" t="s">
        <v>300</v>
      </c>
    </row>
    <row r="197" spans="2:21" ht="13.5" x14ac:dyDescent="0.25">
      <c r="B197" s="198" t="s">
        <v>397</v>
      </c>
      <c r="C197" s="198" t="s">
        <v>217</v>
      </c>
      <c r="D197" s="198" t="s">
        <v>678</v>
      </c>
      <c r="E197" s="198" t="s">
        <v>300</v>
      </c>
      <c r="N197" s="198" t="s">
        <v>1061</v>
      </c>
      <c r="O197" s="198" t="s">
        <v>95</v>
      </c>
      <c r="R197" s="198" t="s">
        <v>1276</v>
      </c>
      <c r="S197" s="198" t="s">
        <v>213</v>
      </c>
      <c r="T197" s="198" t="s">
        <v>1510</v>
      </c>
      <c r="U197" s="198" t="s">
        <v>213</v>
      </c>
    </row>
    <row r="198" spans="2:21" ht="13.5" x14ac:dyDescent="0.25">
      <c r="B198" s="198" t="s">
        <v>398</v>
      </c>
      <c r="C198" s="198" t="s">
        <v>217</v>
      </c>
      <c r="D198" s="198" t="s">
        <v>679</v>
      </c>
      <c r="E198" s="198" t="s">
        <v>217</v>
      </c>
      <c r="N198" s="198" t="s">
        <v>1062</v>
      </c>
      <c r="O198" s="198" t="s">
        <v>95</v>
      </c>
      <c r="R198" s="198" t="s">
        <v>1277</v>
      </c>
      <c r="S198" s="198" t="s">
        <v>300</v>
      </c>
      <c r="T198" s="198" t="s">
        <v>1511</v>
      </c>
      <c r="U198" s="198" t="s">
        <v>213</v>
      </c>
    </row>
    <row r="199" spans="2:21" ht="13.5" x14ac:dyDescent="0.25">
      <c r="B199" s="198" t="s">
        <v>399</v>
      </c>
      <c r="C199" s="198" t="s">
        <v>217</v>
      </c>
      <c r="D199" s="198" t="s">
        <v>680</v>
      </c>
      <c r="E199" s="198" t="s">
        <v>95</v>
      </c>
      <c r="N199" s="198" t="s">
        <v>1063</v>
      </c>
      <c r="O199" s="198" t="s">
        <v>272</v>
      </c>
      <c r="R199" s="198" t="s">
        <v>1278</v>
      </c>
      <c r="S199" s="198" t="s">
        <v>300</v>
      </c>
      <c r="T199" s="198" t="s">
        <v>1512</v>
      </c>
      <c r="U199" s="198" t="s">
        <v>213</v>
      </c>
    </row>
    <row r="200" spans="2:21" ht="13.5" x14ac:dyDescent="0.25">
      <c r="B200" s="198" t="s">
        <v>400</v>
      </c>
      <c r="C200" s="198" t="s">
        <v>219</v>
      </c>
      <c r="D200" s="198" t="s">
        <v>681</v>
      </c>
      <c r="E200" s="198" t="s">
        <v>213</v>
      </c>
      <c r="N200" s="198" t="s">
        <v>1064</v>
      </c>
      <c r="O200" s="198" t="s">
        <v>300</v>
      </c>
      <c r="R200" s="198" t="s">
        <v>1279</v>
      </c>
      <c r="S200" s="198" t="s">
        <v>300</v>
      </c>
      <c r="T200" s="198" t="s">
        <v>1513</v>
      </c>
      <c r="U200" s="198" t="s">
        <v>213</v>
      </c>
    </row>
    <row r="201" spans="2:21" ht="13.5" x14ac:dyDescent="0.25">
      <c r="B201" s="198" t="s">
        <v>401</v>
      </c>
      <c r="C201" s="198" t="s">
        <v>213</v>
      </c>
      <c r="D201" s="198" t="s">
        <v>682</v>
      </c>
      <c r="E201" s="198" t="s">
        <v>95</v>
      </c>
      <c r="N201" s="198" t="s">
        <v>1065</v>
      </c>
      <c r="O201" s="198" t="s">
        <v>300</v>
      </c>
      <c r="R201" s="198" t="s">
        <v>1280</v>
      </c>
      <c r="S201" s="198" t="s">
        <v>213</v>
      </c>
      <c r="T201" s="198" t="s">
        <v>1514</v>
      </c>
      <c r="U201" s="198" t="s">
        <v>217</v>
      </c>
    </row>
    <row r="202" spans="2:21" ht="13.5" x14ac:dyDescent="0.25">
      <c r="B202" s="198" t="s">
        <v>402</v>
      </c>
      <c r="C202" s="198" t="s">
        <v>213</v>
      </c>
      <c r="D202" s="198" t="s">
        <v>683</v>
      </c>
      <c r="E202" s="198" t="s">
        <v>217</v>
      </c>
      <c r="R202" s="198" t="s">
        <v>1281</v>
      </c>
      <c r="S202" s="198" t="s">
        <v>95</v>
      </c>
      <c r="T202" s="198" t="s">
        <v>1515</v>
      </c>
      <c r="U202" s="198" t="s">
        <v>213</v>
      </c>
    </row>
    <row r="203" spans="2:21" ht="13.5" x14ac:dyDescent="0.25">
      <c r="B203" s="198" t="s">
        <v>403</v>
      </c>
      <c r="C203" s="198" t="s">
        <v>213</v>
      </c>
      <c r="D203" s="198" t="s">
        <v>684</v>
      </c>
      <c r="E203" s="198" t="s">
        <v>300</v>
      </c>
      <c r="R203" s="198" t="s">
        <v>1282</v>
      </c>
      <c r="S203" s="198" t="s">
        <v>300</v>
      </c>
      <c r="T203" s="198" t="s">
        <v>1516</v>
      </c>
      <c r="U203" s="198" t="s">
        <v>217</v>
      </c>
    </row>
    <row r="204" spans="2:21" ht="13.5" x14ac:dyDescent="0.25">
      <c r="B204" s="198" t="s">
        <v>404</v>
      </c>
      <c r="C204" s="198" t="s">
        <v>95</v>
      </c>
      <c r="D204" s="198" t="s">
        <v>685</v>
      </c>
      <c r="E204" s="198" t="s">
        <v>300</v>
      </c>
      <c r="R204" s="198" t="s">
        <v>1283</v>
      </c>
      <c r="S204" s="198" t="s">
        <v>219</v>
      </c>
      <c r="T204" s="198" t="s">
        <v>1517</v>
      </c>
      <c r="U204" s="198" t="s">
        <v>213</v>
      </c>
    </row>
    <row r="205" spans="2:21" ht="13.5" x14ac:dyDescent="0.25">
      <c r="B205" s="198" t="s">
        <v>405</v>
      </c>
      <c r="C205" s="198" t="s">
        <v>95</v>
      </c>
      <c r="D205" s="198" t="s">
        <v>686</v>
      </c>
      <c r="E205" s="198" t="s">
        <v>217</v>
      </c>
      <c r="R205" s="198" t="s">
        <v>1284</v>
      </c>
      <c r="S205" s="198" t="s">
        <v>217</v>
      </c>
      <c r="T205" s="198" t="s">
        <v>1518</v>
      </c>
      <c r="U205" s="198" t="s">
        <v>217</v>
      </c>
    </row>
    <row r="206" spans="2:21" ht="13.5" x14ac:dyDescent="0.25">
      <c r="B206" s="198" t="s">
        <v>406</v>
      </c>
      <c r="C206" s="198" t="s">
        <v>217</v>
      </c>
      <c r="D206" s="198" t="s">
        <v>687</v>
      </c>
      <c r="E206" s="198" t="s">
        <v>95</v>
      </c>
      <c r="R206" s="198" t="s">
        <v>1285</v>
      </c>
      <c r="S206" s="198" t="s">
        <v>95</v>
      </c>
      <c r="T206" s="198" t="s">
        <v>1519</v>
      </c>
      <c r="U206" s="198" t="s">
        <v>213</v>
      </c>
    </row>
    <row r="207" spans="2:21" ht="13.5" x14ac:dyDescent="0.25">
      <c r="B207" s="198" t="s">
        <v>407</v>
      </c>
      <c r="C207" s="198" t="s">
        <v>217</v>
      </c>
      <c r="D207" s="198" t="s">
        <v>688</v>
      </c>
      <c r="E207" s="198" t="s">
        <v>213</v>
      </c>
      <c r="R207" s="198" t="s">
        <v>1286</v>
      </c>
      <c r="S207" s="198" t="s">
        <v>213</v>
      </c>
      <c r="T207" s="198" t="s">
        <v>1520</v>
      </c>
      <c r="U207" s="198" t="s">
        <v>213</v>
      </c>
    </row>
    <row r="208" spans="2:21" ht="13.5" x14ac:dyDescent="0.25">
      <c r="B208" s="198" t="s">
        <v>408</v>
      </c>
      <c r="C208" s="198" t="s">
        <v>219</v>
      </c>
      <c r="D208" s="198" t="s">
        <v>689</v>
      </c>
      <c r="E208" s="198" t="s">
        <v>213</v>
      </c>
      <c r="R208" s="198" t="s">
        <v>1287</v>
      </c>
      <c r="S208" s="198" t="s">
        <v>217</v>
      </c>
      <c r="T208" s="198" t="s">
        <v>1521</v>
      </c>
      <c r="U208" s="198" t="s">
        <v>213</v>
      </c>
    </row>
    <row r="209" spans="2:21" ht="13.5" x14ac:dyDescent="0.25">
      <c r="B209" s="198" t="s">
        <v>409</v>
      </c>
      <c r="C209" s="198" t="s">
        <v>213</v>
      </c>
      <c r="D209" s="198" t="s">
        <v>690</v>
      </c>
      <c r="E209" s="198" t="s">
        <v>272</v>
      </c>
      <c r="R209" s="198" t="s">
        <v>1288</v>
      </c>
      <c r="S209" s="198" t="s">
        <v>213</v>
      </c>
      <c r="T209" s="198" t="s">
        <v>1522</v>
      </c>
      <c r="U209" s="198" t="s">
        <v>213</v>
      </c>
    </row>
    <row r="210" spans="2:21" ht="13.5" x14ac:dyDescent="0.25">
      <c r="B210" s="198" t="s">
        <v>410</v>
      </c>
      <c r="C210" s="198" t="s">
        <v>95</v>
      </c>
      <c r="D210" s="198" t="s">
        <v>691</v>
      </c>
      <c r="E210" s="198" t="s">
        <v>95</v>
      </c>
      <c r="R210" s="198" t="s">
        <v>1289</v>
      </c>
      <c r="S210" s="198" t="s">
        <v>219</v>
      </c>
      <c r="T210" s="198" t="s">
        <v>1523</v>
      </c>
      <c r="U210" s="198" t="s">
        <v>217</v>
      </c>
    </row>
    <row r="211" spans="2:21" ht="13.5" x14ac:dyDescent="0.25">
      <c r="B211" s="198" t="s">
        <v>411</v>
      </c>
      <c r="C211" s="198" t="s">
        <v>217</v>
      </c>
      <c r="D211" s="198" t="s">
        <v>692</v>
      </c>
      <c r="E211" s="198" t="s">
        <v>272</v>
      </c>
      <c r="R211" s="198" t="s">
        <v>1290</v>
      </c>
      <c r="S211" s="198" t="s">
        <v>95</v>
      </c>
      <c r="T211" s="198" t="s">
        <v>1524</v>
      </c>
      <c r="U211" s="198" t="s">
        <v>300</v>
      </c>
    </row>
    <row r="212" spans="2:21" ht="13.5" x14ac:dyDescent="0.25">
      <c r="B212" s="198" t="s">
        <v>412</v>
      </c>
      <c r="C212" s="198" t="s">
        <v>213</v>
      </c>
      <c r="D212" s="198" t="s">
        <v>693</v>
      </c>
      <c r="E212" s="198" t="s">
        <v>213</v>
      </c>
      <c r="R212" s="198" t="s">
        <v>1291</v>
      </c>
      <c r="S212" s="198" t="s">
        <v>300</v>
      </c>
      <c r="T212" s="198" t="s">
        <v>1525</v>
      </c>
      <c r="U212" s="198" t="s">
        <v>95</v>
      </c>
    </row>
    <row r="213" spans="2:21" ht="13.5" x14ac:dyDescent="0.25">
      <c r="B213" s="198" t="s">
        <v>413</v>
      </c>
      <c r="C213" s="198" t="s">
        <v>217</v>
      </c>
      <c r="D213" s="198" t="s">
        <v>694</v>
      </c>
      <c r="E213" s="198" t="s">
        <v>213</v>
      </c>
      <c r="R213" s="198" t="s">
        <v>1292</v>
      </c>
      <c r="S213" s="198" t="s">
        <v>213</v>
      </c>
      <c r="T213" s="198" t="s">
        <v>1526</v>
      </c>
      <c r="U213" s="198" t="s">
        <v>300</v>
      </c>
    </row>
    <row r="214" spans="2:21" ht="13.5" x14ac:dyDescent="0.25">
      <c r="B214" s="198" t="s">
        <v>414</v>
      </c>
      <c r="C214" s="198" t="s">
        <v>95</v>
      </c>
      <c r="D214" s="198" t="s">
        <v>695</v>
      </c>
      <c r="E214" s="198" t="s">
        <v>300</v>
      </c>
      <c r="R214" s="198" t="s">
        <v>1293</v>
      </c>
      <c r="S214" s="198" t="s">
        <v>213</v>
      </c>
      <c r="T214" s="198" t="s">
        <v>1527</v>
      </c>
      <c r="U214" s="198" t="s">
        <v>213</v>
      </c>
    </row>
    <row r="215" spans="2:21" ht="13.5" x14ac:dyDescent="0.25">
      <c r="B215" s="198" t="s">
        <v>415</v>
      </c>
      <c r="C215" s="198" t="s">
        <v>95</v>
      </c>
      <c r="D215" s="198" t="s">
        <v>696</v>
      </c>
      <c r="E215" s="198" t="s">
        <v>213</v>
      </c>
      <c r="R215" s="198" t="s">
        <v>1294</v>
      </c>
      <c r="S215" s="198" t="s">
        <v>217</v>
      </c>
      <c r="T215" s="198" t="s">
        <v>1528</v>
      </c>
      <c r="U215" s="198" t="s">
        <v>213</v>
      </c>
    </row>
    <row r="216" spans="2:21" ht="13.5" x14ac:dyDescent="0.25">
      <c r="B216" s="198" t="s">
        <v>416</v>
      </c>
      <c r="C216" s="198" t="s">
        <v>219</v>
      </c>
      <c r="D216" s="198" t="s">
        <v>697</v>
      </c>
      <c r="E216" s="198" t="s">
        <v>213</v>
      </c>
      <c r="R216" s="198" t="s">
        <v>1295</v>
      </c>
      <c r="S216" s="198" t="s">
        <v>300</v>
      </c>
      <c r="T216" s="198" t="s">
        <v>1529</v>
      </c>
      <c r="U216" s="198" t="s">
        <v>217</v>
      </c>
    </row>
    <row r="217" spans="2:21" ht="13.5" x14ac:dyDescent="0.25">
      <c r="B217" s="198" t="s">
        <v>417</v>
      </c>
      <c r="C217" s="198" t="s">
        <v>217</v>
      </c>
      <c r="D217" s="198" t="s">
        <v>698</v>
      </c>
      <c r="E217" s="198" t="s">
        <v>213</v>
      </c>
      <c r="R217" s="198" t="s">
        <v>1296</v>
      </c>
      <c r="S217" s="198" t="s">
        <v>213</v>
      </c>
      <c r="T217" s="198" t="s">
        <v>1530</v>
      </c>
      <c r="U217" s="198" t="s">
        <v>213</v>
      </c>
    </row>
    <row r="218" spans="2:21" ht="13.5" x14ac:dyDescent="0.25">
      <c r="B218" s="198" t="s">
        <v>418</v>
      </c>
      <c r="C218" s="198" t="s">
        <v>95</v>
      </c>
      <c r="D218" s="198" t="s">
        <v>699</v>
      </c>
      <c r="E218" s="198" t="s">
        <v>217</v>
      </c>
      <c r="R218" s="198" t="s">
        <v>1297</v>
      </c>
      <c r="S218" s="198" t="s">
        <v>213</v>
      </c>
      <c r="T218" s="198" t="s">
        <v>1531</v>
      </c>
      <c r="U218" s="198" t="s">
        <v>213</v>
      </c>
    </row>
    <row r="219" spans="2:21" ht="13.5" x14ac:dyDescent="0.25">
      <c r="B219" s="198" t="s">
        <v>419</v>
      </c>
      <c r="C219" s="198" t="s">
        <v>219</v>
      </c>
      <c r="D219" s="198" t="s">
        <v>700</v>
      </c>
      <c r="E219" s="198" t="s">
        <v>219</v>
      </c>
      <c r="R219" s="198" t="s">
        <v>1298</v>
      </c>
      <c r="S219" s="198" t="s">
        <v>300</v>
      </c>
      <c r="T219" s="198" t="s">
        <v>1532</v>
      </c>
      <c r="U219" s="198" t="s">
        <v>213</v>
      </c>
    </row>
    <row r="220" spans="2:21" ht="13.5" x14ac:dyDescent="0.25">
      <c r="B220" s="198" t="s">
        <v>420</v>
      </c>
      <c r="C220" s="198" t="s">
        <v>95</v>
      </c>
      <c r="D220" s="198" t="s">
        <v>701</v>
      </c>
      <c r="E220" s="198" t="s">
        <v>213</v>
      </c>
      <c r="R220" s="198" t="s">
        <v>1299</v>
      </c>
      <c r="S220" s="198" t="s">
        <v>300</v>
      </c>
      <c r="T220" s="198" t="s">
        <v>1533</v>
      </c>
      <c r="U220" s="198" t="s">
        <v>95</v>
      </c>
    </row>
    <row r="221" spans="2:21" ht="13.5" x14ac:dyDescent="0.25">
      <c r="B221" s="198" t="s">
        <v>421</v>
      </c>
      <c r="C221" s="198" t="s">
        <v>219</v>
      </c>
      <c r="D221" s="198" t="s">
        <v>702</v>
      </c>
      <c r="E221" s="198" t="s">
        <v>300</v>
      </c>
      <c r="R221" s="198" t="s">
        <v>1300</v>
      </c>
      <c r="S221" s="198" t="s">
        <v>300</v>
      </c>
      <c r="T221" s="198" t="s">
        <v>1534</v>
      </c>
      <c r="U221" s="198" t="s">
        <v>213</v>
      </c>
    </row>
    <row r="222" spans="2:21" ht="13.5" x14ac:dyDescent="0.25">
      <c r="B222" s="198" t="s">
        <v>422</v>
      </c>
      <c r="C222" s="198" t="s">
        <v>217</v>
      </c>
      <c r="D222" s="198" t="s">
        <v>703</v>
      </c>
      <c r="E222" s="198" t="s">
        <v>219</v>
      </c>
      <c r="R222" s="198" t="s">
        <v>1301</v>
      </c>
      <c r="S222" s="198" t="s">
        <v>95</v>
      </c>
      <c r="T222" s="198" t="s">
        <v>1535</v>
      </c>
      <c r="U222" s="198" t="s">
        <v>95</v>
      </c>
    </row>
    <row r="223" spans="2:21" ht="13.5" x14ac:dyDescent="0.25">
      <c r="B223" s="198" t="s">
        <v>423</v>
      </c>
      <c r="C223" s="198" t="s">
        <v>219</v>
      </c>
      <c r="D223" s="198" t="s">
        <v>704</v>
      </c>
      <c r="E223" s="198" t="s">
        <v>213</v>
      </c>
      <c r="R223" s="198" t="s">
        <v>1302</v>
      </c>
      <c r="S223" s="198" t="s">
        <v>213</v>
      </c>
      <c r="T223" s="198" t="s">
        <v>1536</v>
      </c>
      <c r="U223" s="198" t="s">
        <v>95</v>
      </c>
    </row>
    <row r="224" spans="2:21" ht="13.5" x14ac:dyDescent="0.25">
      <c r="B224" s="198" t="s">
        <v>424</v>
      </c>
      <c r="C224" s="198" t="s">
        <v>217</v>
      </c>
      <c r="D224" s="198" t="s">
        <v>705</v>
      </c>
      <c r="E224" s="198" t="s">
        <v>300</v>
      </c>
      <c r="R224" s="198" t="s">
        <v>1303</v>
      </c>
      <c r="S224" s="198" t="s">
        <v>213</v>
      </c>
      <c r="T224" s="198" t="s">
        <v>1537</v>
      </c>
      <c r="U224" s="198" t="s">
        <v>95</v>
      </c>
    </row>
    <row r="225" spans="2:21" ht="13.5" x14ac:dyDescent="0.25">
      <c r="B225" s="198" t="s">
        <v>425</v>
      </c>
      <c r="C225" s="198" t="s">
        <v>300</v>
      </c>
      <c r="D225" s="198" t="s">
        <v>706</v>
      </c>
      <c r="E225" s="198" t="s">
        <v>272</v>
      </c>
      <c r="R225" s="198" t="s">
        <v>1304</v>
      </c>
      <c r="S225" s="198" t="s">
        <v>213</v>
      </c>
      <c r="T225" s="198" t="s">
        <v>1538</v>
      </c>
      <c r="U225" s="198" t="s">
        <v>300</v>
      </c>
    </row>
    <row r="226" spans="2:21" ht="13.5" x14ac:dyDescent="0.25">
      <c r="B226" s="198" t="s">
        <v>426</v>
      </c>
      <c r="C226" s="198" t="s">
        <v>217</v>
      </c>
      <c r="D226" s="198" t="s">
        <v>707</v>
      </c>
      <c r="E226" s="198" t="s">
        <v>272</v>
      </c>
      <c r="R226" s="198" t="s">
        <v>1305</v>
      </c>
      <c r="S226" s="198" t="s">
        <v>213</v>
      </c>
      <c r="T226" s="198" t="s">
        <v>1539</v>
      </c>
      <c r="U226" s="198" t="s">
        <v>95</v>
      </c>
    </row>
    <row r="227" spans="2:21" ht="13.5" x14ac:dyDescent="0.25">
      <c r="B227" s="198" t="s">
        <v>427</v>
      </c>
      <c r="C227" s="198" t="s">
        <v>217</v>
      </c>
      <c r="D227" s="198" t="s">
        <v>708</v>
      </c>
      <c r="E227" s="198" t="s">
        <v>272</v>
      </c>
      <c r="R227" s="198" t="s">
        <v>1306</v>
      </c>
      <c r="S227" s="198" t="s">
        <v>213</v>
      </c>
      <c r="T227" s="198" t="s">
        <v>1540</v>
      </c>
      <c r="U227" s="198" t="s">
        <v>217</v>
      </c>
    </row>
    <row r="228" spans="2:21" ht="13.5" x14ac:dyDescent="0.25">
      <c r="B228" s="198" t="s">
        <v>428</v>
      </c>
      <c r="C228" s="198" t="s">
        <v>300</v>
      </c>
      <c r="D228" s="198" t="s">
        <v>709</v>
      </c>
      <c r="E228" s="198" t="s">
        <v>95</v>
      </c>
      <c r="R228" s="198" t="s">
        <v>1307</v>
      </c>
      <c r="S228" s="198" t="s">
        <v>95</v>
      </c>
      <c r="T228" s="198" t="s">
        <v>1541</v>
      </c>
      <c r="U228" s="198" t="s">
        <v>219</v>
      </c>
    </row>
    <row r="229" spans="2:21" ht="13.5" x14ac:dyDescent="0.25">
      <c r="B229" s="198" t="s">
        <v>429</v>
      </c>
      <c r="C229" s="198" t="s">
        <v>217</v>
      </c>
      <c r="D229" s="198" t="s">
        <v>710</v>
      </c>
      <c r="E229" s="198" t="s">
        <v>272</v>
      </c>
      <c r="R229" s="198" t="s">
        <v>1308</v>
      </c>
      <c r="S229" s="198" t="s">
        <v>300</v>
      </c>
      <c r="T229" s="198" t="s">
        <v>1542</v>
      </c>
      <c r="U229" s="198" t="s">
        <v>213</v>
      </c>
    </row>
    <row r="230" spans="2:21" ht="13.5" x14ac:dyDescent="0.25">
      <c r="B230" s="198" t="s">
        <v>430</v>
      </c>
      <c r="C230" s="198" t="s">
        <v>217</v>
      </c>
      <c r="D230" s="198" t="s">
        <v>711</v>
      </c>
      <c r="E230" s="198" t="s">
        <v>95</v>
      </c>
      <c r="R230" s="198" t="s">
        <v>1309</v>
      </c>
      <c r="S230" s="198" t="s">
        <v>300</v>
      </c>
      <c r="T230" s="198" t="s">
        <v>1543</v>
      </c>
      <c r="U230" s="198" t="s">
        <v>95</v>
      </c>
    </row>
    <row r="231" spans="2:21" ht="13.5" x14ac:dyDescent="0.25">
      <c r="B231" s="198" t="s">
        <v>431</v>
      </c>
      <c r="C231" s="198" t="s">
        <v>95</v>
      </c>
      <c r="D231" s="198" t="s">
        <v>712</v>
      </c>
      <c r="E231" s="198" t="s">
        <v>217</v>
      </c>
      <c r="R231" s="198" t="s">
        <v>1310</v>
      </c>
      <c r="S231" s="198" t="s">
        <v>95</v>
      </c>
      <c r="T231" s="198" t="s">
        <v>1544</v>
      </c>
      <c r="U231" s="198" t="s">
        <v>213</v>
      </c>
    </row>
    <row r="232" spans="2:21" ht="13.5" x14ac:dyDescent="0.25">
      <c r="B232" s="198" t="s">
        <v>432</v>
      </c>
      <c r="C232" s="198" t="s">
        <v>213</v>
      </c>
      <c r="D232" s="198" t="s">
        <v>713</v>
      </c>
      <c r="E232" s="198" t="s">
        <v>213</v>
      </c>
      <c r="R232" s="198" t="s">
        <v>1311</v>
      </c>
      <c r="S232" s="198" t="s">
        <v>213</v>
      </c>
      <c r="T232" s="198" t="s">
        <v>1545</v>
      </c>
      <c r="U232" s="198" t="s">
        <v>300</v>
      </c>
    </row>
    <row r="233" spans="2:21" ht="13.5" x14ac:dyDescent="0.25">
      <c r="B233" s="198" t="s">
        <v>433</v>
      </c>
      <c r="C233" s="198" t="s">
        <v>219</v>
      </c>
      <c r="D233" s="198" t="s">
        <v>714</v>
      </c>
      <c r="E233" s="198" t="s">
        <v>95</v>
      </c>
      <c r="R233" s="198" t="s">
        <v>1312</v>
      </c>
      <c r="S233" s="198" t="s">
        <v>300</v>
      </c>
      <c r="T233" s="198" t="s">
        <v>1546</v>
      </c>
      <c r="U233" s="198" t="s">
        <v>217</v>
      </c>
    </row>
    <row r="234" spans="2:21" ht="13.5" x14ac:dyDescent="0.25">
      <c r="B234" s="198" t="s">
        <v>434</v>
      </c>
      <c r="C234" s="198" t="s">
        <v>217</v>
      </c>
      <c r="D234" s="198" t="s">
        <v>715</v>
      </c>
      <c r="E234" s="198" t="s">
        <v>300</v>
      </c>
      <c r="R234" s="198" t="s">
        <v>1313</v>
      </c>
      <c r="S234" s="198" t="s">
        <v>95</v>
      </c>
      <c r="T234" s="198" t="s">
        <v>1547</v>
      </c>
      <c r="U234" s="198" t="s">
        <v>213</v>
      </c>
    </row>
    <row r="235" spans="2:21" ht="13.5" x14ac:dyDescent="0.25">
      <c r="B235" s="198" t="s">
        <v>435</v>
      </c>
      <c r="C235" s="198" t="s">
        <v>95</v>
      </c>
      <c r="D235" s="198" t="s">
        <v>716</v>
      </c>
      <c r="E235" s="198" t="s">
        <v>95</v>
      </c>
      <c r="R235" s="198" t="s">
        <v>1314</v>
      </c>
      <c r="S235" s="198" t="s">
        <v>213</v>
      </c>
      <c r="T235" s="198" t="s">
        <v>1548</v>
      </c>
      <c r="U235" s="198" t="s">
        <v>95</v>
      </c>
    </row>
    <row r="236" spans="2:21" ht="13.5" x14ac:dyDescent="0.25">
      <c r="B236" s="198" t="s">
        <v>436</v>
      </c>
      <c r="C236" s="198" t="s">
        <v>219</v>
      </c>
      <c r="D236" s="198" t="s">
        <v>717</v>
      </c>
      <c r="E236" s="198" t="s">
        <v>217</v>
      </c>
      <c r="R236" s="198" t="s">
        <v>1315</v>
      </c>
      <c r="S236" s="198" t="s">
        <v>300</v>
      </c>
      <c r="T236" s="198" t="s">
        <v>1549</v>
      </c>
      <c r="U236" s="198" t="s">
        <v>300</v>
      </c>
    </row>
    <row r="237" spans="2:21" ht="13.5" x14ac:dyDescent="0.25">
      <c r="B237" s="198" t="s">
        <v>437</v>
      </c>
      <c r="C237" s="198" t="s">
        <v>95</v>
      </c>
      <c r="D237" s="198" t="s">
        <v>718</v>
      </c>
      <c r="E237" s="198" t="s">
        <v>213</v>
      </c>
      <c r="R237" s="198" t="s">
        <v>1316</v>
      </c>
      <c r="S237" s="198" t="s">
        <v>300</v>
      </c>
      <c r="T237" s="198" t="s">
        <v>1550</v>
      </c>
      <c r="U237" s="198" t="s">
        <v>95</v>
      </c>
    </row>
    <row r="238" spans="2:21" ht="13.5" x14ac:dyDescent="0.25">
      <c r="B238" s="198" t="s">
        <v>438</v>
      </c>
      <c r="C238" s="198" t="s">
        <v>95</v>
      </c>
      <c r="D238" s="198" t="s">
        <v>719</v>
      </c>
      <c r="E238" s="198" t="s">
        <v>217</v>
      </c>
      <c r="R238" s="198" t="s">
        <v>1317</v>
      </c>
      <c r="S238" s="198" t="s">
        <v>213</v>
      </c>
      <c r="T238" s="198" t="s">
        <v>1551</v>
      </c>
      <c r="U238" s="198" t="s">
        <v>219</v>
      </c>
    </row>
    <row r="239" spans="2:21" ht="13.5" x14ac:dyDescent="0.25">
      <c r="B239" s="198" t="s">
        <v>439</v>
      </c>
      <c r="C239" s="198" t="s">
        <v>217</v>
      </c>
      <c r="D239" s="198" t="s">
        <v>720</v>
      </c>
      <c r="E239" s="198" t="s">
        <v>95</v>
      </c>
      <c r="R239" s="198" t="s">
        <v>1318</v>
      </c>
      <c r="S239" s="198" t="s">
        <v>213</v>
      </c>
      <c r="T239" s="198" t="s">
        <v>1552</v>
      </c>
      <c r="U239" s="198" t="s">
        <v>213</v>
      </c>
    </row>
    <row r="240" spans="2:21" ht="13.5" x14ac:dyDescent="0.25">
      <c r="B240" s="198" t="s">
        <v>440</v>
      </c>
      <c r="C240" s="198" t="s">
        <v>213</v>
      </c>
      <c r="D240" s="198" t="s">
        <v>721</v>
      </c>
      <c r="E240" s="198" t="s">
        <v>272</v>
      </c>
      <c r="R240" s="198" t="s">
        <v>1319</v>
      </c>
      <c r="S240" s="198" t="s">
        <v>300</v>
      </c>
      <c r="T240" s="198" t="s">
        <v>1553</v>
      </c>
      <c r="U240" s="198" t="s">
        <v>213</v>
      </c>
    </row>
    <row r="241" spans="2:21" ht="13.5" x14ac:dyDescent="0.25">
      <c r="B241" s="198" t="s">
        <v>441</v>
      </c>
      <c r="C241" s="198" t="s">
        <v>217</v>
      </c>
      <c r="D241" s="198" t="s">
        <v>722</v>
      </c>
      <c r="E241" s="198" t="s">
        <v>272</v>
      </c>
      <c r="R241" s="198" t="s">
        <v>1320</v>
      </c>
      <c r="S241" s="198" t="s">
        <v>219</v>
      </c>
      <c r="T241" s="198" t="s">
        <v>1554</v>
      </c>
      <c r="U241" s="198" t="s">
        <v>95</v>
      </c>
    </row>
    <row r="242" spans="2:21" ht="13.5" x14ac:dyDescent="0.25">
      <c r="B242" s="198" t="s">
        <v>442</v>
      </c>
      <c r="C242" s="198" t="s">
        <v>95</v>
      </c>
      <c r="D242" s="198" t="s">
        <v>723</v>
      </c>
      <c r="E242" s="198" t="s">
        <v>300</v>
      </c>
      <c r="R242" s="198" t="s">
        <v>1321</v>
      </c>
      <c r="S242" s="198" t="s">
        <v>300</v>
      </c>
      <c r="T242" s="198" t="s">
        <v>1555</v>
      </c>
      <c r="U242" s="198" t="s">
        <v>95</v>
      </c>
    </row>
    <row r="243" spans="2:21" ht="13.5" x14ac:dyDescent="0.25">
      <c r="B243" s="198" t="s">
        <v>443</v>
      </c>
      <c r="C243" s="198" t="s">
        <v>213</v>
      </c>
      <c r="D243" s="198" t="s">
        <v>724</v>
      </c>
      <c r="E243" s="198" t="s">
        <v>272</v>
      </c>
      <c r="R243" s="198" t="s">
        <v>1322</v>
      </c>
      <c r="S243" s="198" t="s">
        <v>300</v>
      </c>
      <c r="T243" s="198" t="s">
        <v>1556</v>
      </c>
      <c r="U243" s="198" t="s">
        <v>217</v>
      </c>
    </row>
    <row r="244" spans="2:21" ht="13.5" x14ac:dyDescent="0.25">
      <c r="B244" s="198" t="s">
        <v>444</v>
      </c>
      <c r="C244" s="198" t="s">
        <v>213</v>
      </c>
      <c r="D244" s="198" t="s">
        <v>725</v>
      </c>
      <c r="E244" s="198" t="s">
        <v>300</v>
      </c>
      <c r="R244" s="198" t="s">
        <v>1323</v>
      </c>
      <c r="S244" s="198" t="s">
        <v>95</v>
      </c>
      <c r="T244" s="198" t="s">
        <v>1557</v>
      </c>
      <c r="U244" s="198" t="s">
        <v>213</v>
      </c>
    </row>
    <row r="245" spans="2:21" ht="13.5" x14ac:dyDescent="0.25">
      <c r="B245" s="198" t="s">
        <v>445</v>
      </c>
      <c r="C245" s="198" t="s">
        <v>219</v>
      </c>
      <c r="D245" s="198" t="s">
        <v>726</v>
      </c>
      <c r="E245" s="198" t="s">
        <v>272</v>
      </c>
      <c r="R245" s="198" t="s">
        <v>1324</v>
      </c>
      <c r="S245" s="198" t="s">
        <v>217</v>
      </c>
      <c r="T245" s="198" t="s">
        <v>1558</v>
      </c>
      <c r="U245" s="198" t="s">
        <v>95</v>
      </c>
    </row>
    <row r="246" spans="2:21" ht="13.5" x14ac:dyDescent="0.25">
      <c r="B246" s="198" t="s">
        <v>446</v>
      </c>
      <c r="C246" s="198" t="s">
        <v>217</v>
      </c>
      <c r="D246" s="198" t="s">
        <v>727</v>
      </c>
      <c r="E246" s="198" t="s">
        <v>213</v>
      </c>
      <c r="R246" s="198" t="s">
        <v>1325</v>
      </c>
      <c r="S246" s="198" t="s">
        <v>95</v>
      </c>
      <c r="T246" s="198" t="s">
        <v>1559</v>
      </c>
      <c r="U246" s="198" t="s">
        <v>213</v>
      </c>
    </row>
    <row r="247" spans="2:21" ht="13.5" x14ac:dyDescent="0.25">
      <c r="B247" s="198" t="s">
        <v>447</v>
      </c>
      <c r="C247" s="198" t="s">
        <v>213</v>
      </c>
      <c r="D247" s="198" t="s">
        <v>728</v>
      </c>
      <c r="E247" s="198" t="s">
        <v>213</v>
      </c>
      <c r="R247" s="198" t="s">
        <v>1326</v>
      </c>
      <c r="S247" s="198" t="s">
        <v>300</v>
      </c>
      <c r="T247" s="198" t="s">
        <v>1560</v>
      </c>
      <c r="U247" s="198" t="s">
        <v>95</v>
      </c>
    </row>
    <row r="248" spans="2:21" ht="13.5" x14ac:dyDescent="0.25">
      <c r="B248" s="198" t="s">
        <v>448</v>
      </c>
      <c r="C248" s="198" t="s">
        <v>219</v>
      </c>
      <c r="D248" s="198" t="s">
        <v>729</v>
      </c>
      <c r="E248" s="198" t="s">
        <v>217</v>
      </c>
      <c r="R248" s="198" t="s">
        <v>1327</v>
      </c>
      <c r="S248" s="198" t="s">
        <v>213</v>
      </c>
      <c r="T248" s="198" t="s">
        <v>1561</v>
      </c>
      <c r="U248" s="198" t="s">
        <v>95</v>
      </c>
    </row>
    <row r="249" spans="2:21" ht="13.5" x14ac:dyDescent="0.25">
      <c r="B249" s="198" t="s">
        <v>449</v>
      </c>
      <c r="C249" s="198" t="s">
        <v>217</v>
      </c>
      <c r="D249" s="198" t="s">
        <v>730</v>
      </c>
      <c r="E249" s="198" t="s">
        <v>213</v>
      </c>
      <c r="T249" s="198" t="s">
        <v>1562</v>
      </c>
      <c r="U249" s="198" t="s">
        <v>213</v>
      </c>
    </row>
    <row r="250" spans="2:21" ht="13.5" x14ac:dyDescent="0.25">
      <c r="B250" s="198" t="s">
        <v>450</v>
      </c>
      <c r="C250" s="198" t="s">
        <v>95</v>
      </c>
      <c r="D250" s="198" t="s">
        <v>731</v>
      </c>
      <c r="E250" s="198" t="s">
        <v>219</v>
      </c>
      <c r="T250" s="198" t="s">
        <v>1563</v>
      </c>
      <c r="U250" s="198" t="s">
        <v>95</v>
      </c>
    </row>
    <row r="251" spans="2:21" ht="13.5" x14ac:dyDescent="0.25">
      <c r="B251" s="198" t="s">
        <v>451</v>
      </c>
      <c r="C251" s="198" t="s">
        <v>213</v>
      </c>
      <c r="D251" s="198" t="s">
        <v>732</v>
      </c>
      <c r="E251" s="198" t="s">
        <v>217</v>
      </c>
      <c r="T251" s="198" t="s">
        <v>1564</v>
      </c>
      <c r="U251" s="198" t="s">
        <v>219</v>
      </c>
    </row>
    <row r="252" spans="2:21" ht="13.5" x14ac:dyDescent="0.25">
      <c r="B252" s="198" t="s">
        <v>452</v>
      </c>
      <c r="C252" s="198" t="s">
        <v>95</v>
      </c>
      <c r="D252" s="198" t="s">
        <v>733</v>
      </c>
      <c r="E252" s="198" t="s">
        <v>300</v>
      </c>
      <c r="T252" s="198" t="s">
        <v>1565</v>
      </c>
      <c r="U252" s="198" t="s">
        <v>217</v>
      </c>
    </row>
    <row r="253" spans="2:21" ht="13.5" x14ac:dyDescent="0.25">
      <c r="B253" s="198" t="s">
        <v>453</v>
      </c>
      <c r="C253" s="198" t="s">
        <v>213</v>
      </c>
      <c r="D253" s="198" t="s">
        <v>734</v>
      </c>
      <c r="E253" s="198" t="s">
        <v>272</v>
      </c>
      <c r="T253" s="198" t="s">
        <v>1566</v>
      </c>
      <c r="U253" s="198" t="s">
        <v>95</v>
      </c>
    </row>
    <row r="254" spans="2:21" ht="13.5" x14ac:dyDescent="0.25">
      <c r="B254" s="198" t="s">
        <v>454</v>
      </c>
      <c r="C254" s="198" t="s">
        <v>217</v>
      </c>
      <c r="D254" s="198" t="s">
        <v>735</v>
      </c>
      <c r="E254" s="198" t="s">
        <v>213</v>
      </c>
      <c r="T254" s="198" t="s">
        <v>1567</v>
      </c>
      <c r="U254" s="198" t="s">
        <v>213</v>
      </c>
    </row>
    <row r="255" spans="2:21" ht="13.5" x14ac:dyDescent="0.25">
      <c r="B255" s="198" t="s">
        <v>455</v>
      </c>
      <c r="C255" s="198" t="s">
        <v>95</v>
      </c>
      <c r="D255" s="198" t="s">
        <v>736</v>
      </c>
      <c r="E255" s="198" t="s">
        <v>213</v>
      </c>
      <c r="T255" s="198" t="s">
        <v>1568</v>
      </c>
      <c r="U255" s="198" t="s">
        <v>213</v>
      </c>
    </row>
    <row r="256" spans="2:21" ht="13.5" x14ac:dyDescent="0.25">
      <c r="B256" s="198" t="s">
        <v>456</v>
      </c>
      <c r="C256" s="198" t="s">
        <v>213</v>
      </c>
      <c r="D256" s="198" t="s">
        <v>737</v>
      </c>
      <c r="E256" s="198" t="s">
        <v>272</v>
      </c>
      <c r="T256" s="198" t="s">
        <v>1569</v>
      </c>
      <c r="U256" s="198" t="s">
        <v>95</v>
      </c>
    </row>
    <row r="257" spans="2:21" ht="13.5" x14ac:dyDescent="0.25">
      <c r="B257" s="198" t="s">
        <v>457</v>
      </c>
      <c r="C257" s="198" t="s">
        <v>95</v>
      </c>
      <c r="D257" s="198" t="s">
        <v>738</v>
      </c>
      <c r="E257" s="198" t="s">
        <v>219</v>
      </c>
      <c r="T257" s="198" t="s">
        <v>1570</v>
      </c>
      <c r="U257" s="198" t="s">
        <v>213</v>
      </c>
    </row>
    <row r="258" spans="2:21" ht="13.5" x14ac:dyDescent="0.25">
      <c r="B258" s="198" t="s">
        <v>458</v>
      </c>
      <c r="C258" s="198" t="s">
        <v>272</v>
      </c>
      <c r="D258" s="198" t="s">
        <v>739</v>
      </c>
      <c r="E258" s="198" t="s">
        <v>272</v>
      </c>
      <c r="T258" s="198" t="s">
        <v>1571</v>
      </c>
      <c r="U258" s="198" t="s">
        <v>95</v>
      </c>
    </row>
    <row r="259" spans="2:21" ht="13.5" x14ac:dyDescent="0.25">
      <c r="B259" s="198" t="s">
        <v>459</v>
      </c>
      <c r="C259" s="198" t="s">
        <v>213</v>
      </c>
      <c r="D259" s="198" t="s">
        <v>740</v>
      </c>
      <c r="E259" s="198" t="s">
        <v>217</v>
      </c>
      <c r="T259" s="198" t="s">
        <v>1572</v>
      </c>
      <c r="U259" s="198" t="s">
        <v>300</v>
      </c>
    </row>
    <row r="260" spans="2:21" ht="13.5" x14ac:dyDescent="0.25">
      <c r="B260" s="198" t="s">
        <v>460</v>
      </c>
      <c r="C260" s="198" t="s">
        <v>219</v>
      </c>
      <c r="D260" s="198" t="s">
        <v>741</v>
      </c>
      <c r="E260" s="198" t="s">
        <v>300</v>
      </c>
      <c r="T260" s="198" t="s">
        <v>1573</v>
      </c>
      <c r="U260" s="198" t="s">
        <v>217</v>
      </c>
    </row>
    <row r="261" spans="2:21" ht="13.5" x14ac:dyDescent="0.25">
      <c r="B261" s="198" t="s">
        <v>461</v>
      </c>
      <c r="C261" s="198" t="s">
        <v>213</v>
      </c>
      <c r="D261" s="198" t="s">
        <v>742</v>
      </c>
      <c r="E261" s="198" t="s">
        <v>219</v>
      </c>
      <c r="T261" s="198" t="s">
        <v>1574</v>
      </c>
      <c r="U261" s="198" t="s">
        <v>213</v>
      </c>
    </row>
    <row r="262" spans="2:21" ht="13.5" x14ac:dyDescent="0.25">
      <c r="B262" s="198" t="s">
        <v>462</v>
      </c>
      <c r="C262" s="198" t="s">
        <v>95</v>
      </c>
      <c r="D262" s="198" t="s">
        <v>743</v>
      </c>
      <c r="E262" s="198" t="s">
        <v>213</v>
      </c>
      <c r="T262" s="198" t="s">
        <v>1575</v>
      </c>
      <c r="U262" s="198" t="s">
        <v>95</v>
      </c>
    </row>
    <row r="263" spans="2:21" ht="13.5" x14ac:dyDescent="0.25">
      <c r="B263" s="198" t="s">
        <v>463</v>
      </c>
      <c r="C263" s="198" t="s">
        <v>217</v>
      </c>
      <c r="D263" s="198" t="s">
        <v>744</v>
      </c>
      <c r="E263" s="198" t="s">
        <v>300</v>
      </c>
      <c r="T263" s="198" t="s">
        <v>1576</v>
      </c>
      <c r="U263" s="198" t="s">
        <v>95</v>
      </c>
    </row>
    <row r="264" spans="2:21" ht="13.5" x14ac:dyDescent="0.25">
      <c r="B264" s="198" t="s">
        <v>464</v>
      </c>
      <c r="C264" s="198" t="s">
        <v>213</v>
      </c>
      <c r="D264" s="198" t="s">
        <v>745</v>
      </c>
      <c r="E264" s="198" t="s">
        <v>300</v>
      </c>
      <c r="T264" s="198" t="s">
        <v>1577</v>
      </c>
      <c r="U264" s="198" t="s">
        <v>213</v>
      </c>
    </row>
    <row r="265" spans="2:21" ht="13.5" x14ac:dyDescent="0.25">
      <c r="B265" s="198" t="s">
        <v>465</v>
      </c>
      <c r="C265" s="198" t="s">
        <v>95</v>
      </c>
      <c r="D265" s="198" t="s">
        <v>746</v>
      </c>
      <c r="E265" s="198" t="s">
        <v>219</v>
      </c>
      <c r="T265" s="198" t="s">
        <v>1578</v>
      </c>
      <c r="U265" s="198" t="s">
        <v>300</v>
      </c>
    </row>
    <row r="266" spans="2:21" ht="13.5" x14ac:dyDescent="0.25">
      <c r="B266" s="198" t="s">
        <v>466</v>
      </c>
      <c r="C266" s="198" t="s">
        <v>272</v>
      </c>
      <c r="D266" s="198" t="s">
        <v>747</v>
      </c>
      <c r="E266" s="198" t="s">
        <v>213</v>
      </c>
      <c r="T266" s="198" t="s">
        <v>1579</v>
      </c>
      <c r="U266" s="198" t="s">
        <v>213</v>
      </c>
    </row>
    <row r="267" spans="2:21" ht="13.5" x14ac:dyDescent="0.25">
      <c r="B267" s="198" t="s">
        <v>467</v>
      </c>
      <c r="C267" s="198" t="s">
        <v>95</v>
      </c>
      <c r="D267" s="198" t="s">
        <v>748</v>
      </c>
      <c r="E267" s="198" t="s">
        <v>95</v>
      </c>
      <c r="T267" s="198" t="s">
        <v>1580</v>
      </c>
      <c r="U267" s="198" t="s">
        <v>213</v>
      </c>
    </row>
    <row r="268" spans="2:21" ht="13.5" x14ac:dyDescent="0.25">
      <c r="B268" s="198" t="s">
        <v>468</v>
      </c>
      <c r="C268" s="198" t="s">
        <v>217</v>
      </c>
      <c r="D268" s="198" t="s">
        <v>749</v>
      </c>
      <c r="E268" s="198" t="s">
        <v>213</v>
      </c>
      <c r="T268" s="198" t="s">
        <v>1581</v>
      </c>
      <c r="U268" s="198" t="s">
        <v>217</v>
      </c>
    </row>
    <row r="269" spans="2:21" ht="13.5" x14ac:dyDescent="0.25">
      <c r="B269" s="198" t="s">
        <v>469</v>
      </c>
      <c r="C269" s="198" t="s">
        <v>213</v>
      </c>
      <c r="D269" s="198" t="s">
        <v>750</v>
      </c>
      <c r="E269" s="198" t="s">
        <v>95</v>
      </c>
      <c r="T269" s="198" t="s">
        <v>1582</v>
      </c>
      <c r="U269" s="198" t="s">
        <v>213</v>
      </c>
    </row>
    <row r="270" spans="2:21" ht="13.5" x14ac:dyDescent="0.25">
      <c r="B270" s="198" t="s">
        <v>470</v>
      </c>
      <c r="C270" s="198" t="s">
        <v>95</v>
      </c>
      <c r="D270" s="198" t="s">
        <v>751</v>
      </c>
      <c r="E270" s="198" t="s">
        <v>300</v>
      </c>
      <c r="T270" s="198" t="s">
        <v>1583</v>
      </c>
      <c r="U270" s="198" t="s">
        <v>300</v>
      </c>
    </row>
    <row r="271" spans="2:21" ht="13.5" x14ac:dyDescent="0.25">
      <c r="B271" s="198" t="s">
        <v>471</v>
      </c>
      <c r="C271" s="198" t="s">
        <v>217</v>
      </c>
      <c r="D271" s="198" t="s">
        <v>752</v>
      </c>
      <c r="E271" s="198" t="s">
        <v>95</v>
      </c>
      <c r="T271" s="198" t="s">
        <v>1584</v>
      </c>
      <c r="U271" s="198" t="s">
        <v>213</v>
      </c>
    </row>
    <row r="272" spans="2:21" ht="13.5" x14ac:dyDescent="0.25">
      <c r="B272" s="198" t="s">
        <v>472</v>
      </c>
      <c r="C272" s="198" t="s">
        <v>95</v>
      </c>
      <c r="D272" s="198" t="s">
        <v>753</v>
      </c>
      <c r="E272" s="198" t="s">
        <v>213</v>
      </c>
      <c r="T272" s="198" t="s">
        <v>1585</v>
      </c>
      <c r="U272" s="198" t="s">
        <v>300</v>
      </c>
    </row>
    <row r="273" spans="2:21" ht="13.5" x14ac:dyDescent="0.25">
      <c r="B273" s="198" t="s">
        <v>473</v>
      </c>
      <c r="C273" s="198" t="s">
        <v>95</v>
      </c>
      <c r="D273" s="198" t="s">
        <v>754</v>
      </c>
      <c r="E273" s="198" t="s">
        <v>300</v>
      </c>
      <c r="T273" s="198" t="s">
        <v>1586</v>
      </c>
      <c r="U273" s="198" t="s">
        <v>300</v>
      </c>
    </row>
    <row r="274" spans="2:21" ht="13.5" x14ac:dyDescent="0.25">
      <c r="B274" s="198" t="s">
        <v>474</v>
      </c>
      <c r="C274" s="198" t="s">
        <v>95</v>
      </c>
      <c r="D274" s="198" t="s">
        <v>755</v>
      </c>
      <c r="E274" s="198" t="s">
        <v>213</v>
      </c>
      <c r="T274" s="198" t="s">
        <v>1587</v>
      </c>
      <c r="U274" s="198" t="s">
        <v>219</v>
      </c>
    </row>
    <row r="275" spans="2:21" ht="13.5" x14ac:dyDescent="0.25">
      <c r="B275" s="198" t="s">
        <v>475</v>
      </c>
      <c r="C275" s="198" t="s">
        <v>219</v>
      </c>
      <c r="D275" s="198" t="s">
        <v>756</v>
      </c>
      <c r="E275" s="198" t="s">
        <v>300</v>
      </c>
      <c r="T275" s="198" t="s">
        <v>1588</v>
      </c>
      <c r="U275" s="198" t="s">
        <v>95</v>
      </c>
    </row>
    <row r="276" spans="2:21" ht="13.5" x14ac:dyDescent="0.25">
      <c r="B276" s="198" t="s">
        <v>476</v>
      </c>
      <c r="C276" s="198" t="s">
        <v>217</v>
      </c>
      <c r="D276" s="198" t="s">
        <v>757</v>
      </c>
      <c r="E276" s="198" t="s">
        <v>217</v>
      </c>
      <c r="T276" s="198" t="s">
        <v>1589</v>
      </c>
      <c r="U276" s="198" t="s">
        <v>213</v>
      </c>
    </row>
    <row r="277" spans="2:21" ht="13.5" x14ac:dyDescent="0.25">
      <c r="B277" s="198" t="s">
        <v>477</v>
      </c>
      <c r="C277" s="198" t="s">
        <v>95</v>
      </c>
      <c r="D277" s="198" t="s">
        <v>758</v>
      </c>
      <c r="E277" s="198" t="s">
        <v>95</v>
      </c>
      <c r="T277" s="198" t="s">
        <v>1590</v>
      </c>
      <c r="U277" s="198" t="s">
        <v>300</v>
      </c>
    </row>
    <row r="278" spans="2:21" ht="13.5" x14ac:dyDescent="0.25">
      <c r="B278" s="198" t="s">
        <v>478</v>
      </c>
      <c r="C278" s="198" t="s">
        <v>95</v>
      </c>
      <c r="D278" s="198" t="s">
        <v>759</v>
      </c>
      <c r="E278" s="198" t="s">
        <v>217</v>
      </c>
      <c r="T278" s="198" t="s">
        <v>1591</v>
      </c>
      <c r="U278" s="198" t="s">
        <v>219</v>
      </c>
    </row>
    <row r="279" spans="2:21" ht="13.5" x14ac:dyDescent="0.25">
      <c r="B279" s="198" t="s">
        <v>479</v>
      </c>
      <c r="C279" s="198" t="s">
        <v>219</v>
      </c>
      <c r="D279" s="198" t="s">
        <v>760</v>
      </c>
      <c r="E279" s="198" t="s">
        <v>272</v>
      </c>
      <c r="T279" s="198" t="s">
        <v>1592</v>
      </c>
      <c r="U279" s="198" t="s">
        <v>300</v>
      </c>
    </row>
    <row r="280" spans="2:21" ht="13.5" x14ac:dyDescent="0.25">
      <c r="B280" s="198" t="s">
        <v>480</v>
      </c>
      <c r="C280" s="198" t="s">
        <v>300</v>
      </c>
      <c r="D280" s="198" t="s">
        <v>761</v>
      </c>
      <c r="E280" s="198" t="s">
        <v>217</v>
      </c>
      <c r="T280" s="198" t="s">
        <v>1593</v>
      </c>
      <c r="U280" s="198" t="s">
        <v>95</v>
      </c>
    </row>
    <row r="281" spans="2:21" ht="13.5" x14ac:dyDescent="0.25">
      <c r="B281" s="198" t="s">
        <v>481</v>
      </c>
      <c r="C281" s="198" t="s">
        <v>95</v>
      </c>
      <c r="D281" s="198" t="s">
        <v>762</v>
      </c>
      <c r="E281" s="198" t="s">
        <v>217</v>
      </c>
      <c r="T281" s="198" t="s">
        <v>1594</v>
      </c>
      <c r="U281" s="198" t="s">
        <v>213</v>
      </c>
    </row>
    <row r="282" spans="2:21" ht="13.5" x14ac:dyDescent="0.25">
      <c r="B282" s="198" t="s">
        <v>482</v>
      </c>
      <c r="C282" s="198" t="s">
        <v>95</v>
      </c>
      <c r="D282" s="198" t="s">
        <v>763</v>
      </c>
      <c r="E282" s="198" t="s">
        <v>213</v>
      </c>
      <c r="T282" s="198" t="s">
        <v>1595</v>
      </c>
      <c r="U282" s="198" t="s">
        <v>213</v>
      </c>
    </row>
    <row r="283" spans="2:21" ht="13.5" x14ac:dyDescent="0.25">
      <c r="B283" s="198" t="s">
        <v>483</v>
      </c>
      <c r="C283" s="198" t="s">
        <v>217</v>
      </c>
      <c r="D283" s="198" t="s">
        <v>764</v>
      </c>
      <c r="E283" s="198" t="s">
        <v>300</v>
      </c>
      <c r="T283" s="198" t="s">
        <v>1596</v>
      </c>
      <c r="U283" s="198" t="s">
        <v>300</v>
      </c>
    </row>
    <row r="284" spans="2:21" ht="13.5" x14ac:dyDescent="0.25">
      <c r="B284" s="198" t="s">
        <v>484</v>
      </c>
      <c r="C284" s="198" t="s">
        <v>217</v>
      </c>
      <c r="D284" s="198" t="s">
        <v>765</v>
      </c>
      <c r="E284" s="198" t="s">
        <v>95</v>
      </c>
      <c r="T284" s="198" t="s">
        <v>1597</v>
      </c>
      <c r="U284" s="198" t="s">
        <v>95</v>
      </c>
    </row>
    <row r="285" spans="2:21" ht="13.5" x14ac:dyDescent="0.25">
      <c r="B285" s="198" t="s">
        <v>485</v>
      </c>
      <c r="C285" s="198" t="s">
        <v>95</v>
      </c>
      <c r="D285" s="198" t="s">
        <v>766</v>
      </c>
      <c r="E285" s="198" t="s">
        <v>95</v>
      </c>
      <c r="T285" s="198" t="s">
        <v>1598</v>
      </c>
      <c r="U285" s="198" t="s">
        <v>95</v>
      </c>
    </row>
    <row r="286" spans="2:21" ht="13.5" x14ac:dyDescent="0.25">
      <c r="B286" s="198" t="s">
        <v>486</v>
      </c>
      <c r="C286" s="198" t="s">
        <v>219</v>
      </c>
      <c r="D286" s="198" t="s">
        <v>767</v>
      </c>
      <c r="E286" s="198" t="s">
        <v>95</v>
      </c>
      <c r="T286" s="198" t="s">
        <v>1599</v>
      </c>
      <c r="U286" s="198" t="s">
        <v>95</v>
      </c>
    </row>
    <row r="287" spans="2:21" ht="13.5" x14ac:dyDescent="0.25">
      <c r="B287" s="198" t="s">
        <v>487</v>
      </c>
      <c r="C287" s="198" t="s">
        <v>217</v>
      </c>
      <c r="D287" s="198" t="s">
        <v>768</v>
      </c>
      <c r="E287" s="198" t="s">
        <v>300</v>
      </c>
      <c r="T287" s="198" t="s">
        <v>1600</v>
      </c>
      <c r="U287" s="198" t="s">
        <v>95</v>
      </c>
    </row>
    <row r="288" spans="2:21" ht="13.5" x14ac:dyDescent="0.25">
      <c r="B288" s="198" t="s">
        <v>488</v>
      </c>
      <c r="C288" s="198" t="s">
        <v>95</v>
      </c>
      <c r="D288" s="198" t="s">
        <v>769</v>
      </c>
      <c r="E288" s="198" t="s">
        <v>213</v>
      </c>
      <c r="T288" s="198" t="s">
        <v>1601</v>
      </c>
      <c r="U288" s="198" t="s">
        <v>95</v>
      </c>
    </row>
    <row r="289" spans="2:21" ht="13.5" x14ac:dyDescent="0.25">
      <c r="B289" s="198" t="s">
        <v>489</v>
      </c>
      <c r="C289" s="198" t="s">
        <v>217</v>
      </c>
      <c r="D289" s="198" t="s">
        <v>770</v>
      </c>
      <c r="E289" s="198" t="s">
        <v>272</v>
      </c>
      <c r="T289" s="198" t="s">
        <v>1602</v>
      </c>
      <c r="U289" s="198" t="s">
        <v>213</v>
      </c>
    </row>
    <row r="290" spans="2:21" ht="13.5" x14ac:dyDescent="0.25">
      <c r="B290" s="198" t="s">
        <v>490</v>
      </c>
      <c r="C290" s="198" t="s">
        <v>95</v>
      </c>
      <c r="D290" s="198" t="s">
        <v>771</v>
      </c>
      <c r="E290" s="198" t="s">
        <v>272</v>
      </c>
      <c r="T290" s="198" t="s">
        <v>1603</v>
      </c>
      <c r="U290" s="198" t="s">
        <v>213</v>
      </c>
    </row>
    <row r="291" spans="2:21" ht="13.5" x14ac:dyDescent="0.25">
      <c r="B291" s="198" t="s">
        <v>491</v>
      </c>
      <c r="C291" s="198" t="s">
        <v>217</v>
      </c>
      <c r="D291" s="198" t="s">
        <v>772</v>
      </c>
      <c r="E291" s="198" t="s">
        <v>272</v>
      </c>
      <c r="T291" s="198" t="s">
        <v>1604</v>
      </c>
      <c r="U291" s="198" t="s">
        <v>95</v>
      </c>
    </row>
    <row r="292" spans="2:21" ht="13.5" x14ac:dyDescent="0.25">
      <c r="B292" s="198" t="s">
        <v>492</v>
      </c>
      <c r="C292" s="198" t="s">
        <v>217</v>
      </c>
      <c r="D292" s="198" t="s">
        <v>773</v>
      </c>
      <c r="E292" s="198" t="s">
        <v>272</v>
      </c>
      <c r="T292" s="198" t="s">
        <v>1605</v>
      </c>
      <c r="U292" s="198" t="s">
        <v>300</v>
      </c>
    </row>
    <row r="293" spans="2:21" ht="13.5" x14ac:dyDescent="0.25">
      <c r="B293" s="198" t="s">
        <v>493</v>
      </c>
      <c r="C293" s="198" t="s">
        <v>213</v>
      </c>
      <c r="D293" s="198" t="s">
        <v>774</v>
      </c>
      <c r="E293" s="198" t="s">
        <v>300</v>
      </c>
      <c r="T293" s="198" t="s">
        <v>1606</v>
      </c>
      <c r="U293" s="198" t="s">
        <v>219</v>
      </c>
    </row>
    <row r="294" spans="2:21" ht="13.5" x14ac:dyDescent="0.25">
      <c r="B294" s="198" t="s">
        <v>494</v>
      </c>
      <c r="C294" s="198" t="s">
        <v>217</v>
      </c>
      <c r="D294" s="198" t="s">
        <v>775</v>
      </c>
      <c r="E294" s="198" t="s">
        <v>300</v>
      </c>
      <c r="T294" s="198" t="s">
        <v>1607</v>
      </c>
      <c r="U294" s="198" t="s">
        <v>213</v>
      </c>
    </row>
    <row r="295" spans="2:21" ht="13.5" x14ac:dyDescent="0.25">
      <c r="B295" s="198" t="s">
        <v>495</v>
      </c>
      <c r="C295" s="198" t="s">
        <v>219</v>
      </c>
      <c r="D295" s="198" t="s">
        <v>776</v>
      </c>
      <c r="E295" s="198" t="s">
        <v>95</v>
      </c>
      <c r="T295" s="198" t="s">
        <v>1608</v>
      </c>
      <c r="U295" s="198" t="s">
        <v>300</v>
      </c>
    </row>
    <row r="296" spans="2:21" ht="13.5" x14ac:dyDescent="0.25">
      <c r="D296" s="198" t="s">
        <v>777</v>
      </c>
      <c r="E296" s="198" t="s">
        <v>300</v>
      </c>
      <c r="T296" s="198" t="s">
        <v>1609</v>
      </c>
      <c r="U296" s="198" t="s">
        <v>300</v>
      </c>
    </row>
    <row r="297" spans="2:21" ht="13.5" x14ac:dyDescent="0.25">
      <c r="D297" s="198" t="s">
        <v>778</v>
      </c>
      <c r="E297" s="198" t="s">
        <v>213</v>
      </c>
      <c r="T297" s="198" t="s">
        <v>1610</v>
      </c>
      <c r="U297" s="198" t="s">
        <v>217</v>
      </c>
    </row>
    <row r="298" spans="2:21" ht="13.5" x14ac:dyDescent="0.25">
      <c r="D298" s="198" t="s">
        <v>779</v>
      </c>
      <c r="E298" s="198" t="s">
        <v>217</v>
      </c>
      <c r="T298" s="198" t="s">
        <v>1611</v>
      </c>
      <c r="U298" s="198" t="s">
        <v>213</v>
      </c>
    </row>
    <row r="299" spans="2:21" ht="13.5" x14ac:dyDescent="0.25">
      <c r="D299" s="198" t="s">
        <v>780</v>
      </c>
      <c r="E299" s="198" t="s">
        <v>300</v>
      </c>
      <c r="T299" s="198" t="s">
        <v>1612</v>
      </c>
      <c r="U299" s="198" t="s">
        <v>213</v>
      </c>
    </row>
    <row r="300" spans="2:21" ht="13.5" x14ac:dyDescent="0.25">
      <c r="D300" s="198" t="s">
        <v>781</v>
      </c>
      <c r="E300" s="198" t="s">
        <v>217</v>
      </c>
      <c r="T300" s="198" t="s">
        <v>1613</v>
      </c>
      <c r="U300" s="198" t="s">
        <v>95</v>
      </c>
    </row>
    <row r="301" spans="2:21" ht="13.5" x14ac:dyDescent="0.25">
      <c r="D301" s="198" t="s">
        <v>782</v>
      </c>
      <c r="E301" s="198" t="s">
        <v>300</v>
      </c>
      <c r="T301" s="198" t="s">
        <v>1614</v>
      </c>
      <c r="U301" s="198" t="s">
        <v>300</v>
      </c>
    </row>
    <row r="302" spans="2:21" ht="13.5" x14ac:dyDescent="0.25">
      <c r="D302" s="198" t="s">
        <v>783</v>
      </c>
      <c r="E302" s="198" t="s">
        <v>95</v>
      </c>
      <c r="T302" s="198" t="s">
        <v>1615</v>
      </c>
      <c r="U302" s="198" t="s">
        <v>213</v>
      </c>
    </row>
    <row r="303" spans="2:21" ht="13.5" x14ac:dyDescent="0.25">
      <c r="D303" s="198" t="s">
        <v>784</v>
      </c>
      <c r="E303" s="198" t="s">
        <v>217</v>
      </c>
      <c r="T303" s="198" t="s">
        <v>1616</v>
      </c>
      <c r="U303" s="198" t="s">
        <v>300</v>
      </c>
    </row>
    <row r="304" spans="2:21" ht="13.5" x14ac:dyDescent="0.25">
      <c r="D304" s="198" t="s">
        <v>785</v>
      </c>
      <c r="E304" s="198" t="s">
        <v>300</v>
      </c>
      <c r="T304" s="198" t="s">
        <v>1617</v>
      </c>
      <c r="U304" s="198" t="s">
        <v>95</v>
      </c>
    </row>
    <row r="305" spans="4:21" ht="13.5" x14ac:dyDescent="0.25">
      <c r="D305" s="198" t="s">
        <v>786</v>
      </c>
      <c r="E305" s="198" t="s">
        <v>219</v>
      </c>
      <c r="T305" s="198" t="s">
        <v>1618</v>
      </c>
      <c r="U305" s="198" t="s">
        <v>95</v>
      </c>
    </row>
    <row r="306" spans="4:21" ht="13.5" x14ac:dyDescent="0.25">
      <c r="D306" s="198" t="s">
        <v>787</v>
      </c>
      <c r="E306" s="198" t="s">
        <v>213</v>
      </c>
      <c r="T306" s="198" t="s">
        <v>1619</v>
      </c>
      <c r="U306" s="198" t="s">
        <v>95</v>
      </c>
    </row>
    <row r="307" spans="4:21" ht="13.5" x14ac:dyDescent="0.25">
      <c r="D307" s="198" t="s">
        <v>788</v>
      </c>
      <c r="E307" s="198" t="s">
        <v>217</v>
      </c>
      <c r="T307" s="198" t="s">
        <v>1620</v>
      </c>
      <c r="U307" s="198" t="s">
        <v>95</v>
      </c>
    </row>
    <row r="308" spans="4:21" ht="13.5" x14ac:dyDescent="0.25">
      <c r="D308" s="198" t="s">
        <v>789</v>
      </c>
      <c r="E308" s="198" t="s">
        <v>213</v>
      </c>
      <c r="T308" s="198" t="s">
        <v>1621</v>
      </c>
      <c r="U308" s="198" t="s">
        <v>213</v>
      </c>
    </row>
    <row r="309" spans="4:21" ht="13.5" x14ac:dyDescent="0.25">
      <c r="T309" s="198" t="s">
        <v>1622</v>
      </c>
      <c r="U309" s="198" t="s">
        <v>213</v>
      </c>
    </row>
    <row r="310" spans="4:21" ht="13.5" x14ac:dyDescent="0.25">
      <c r="T310" s="198" t="s">
        <v>1623</v>
      </c>
      <c r="U310" s="198" t="s">
        <v>217</v>
      </c>
    </row>
    <row r="311" spans="4:21" ht="13.5" x14ac:dyDescent="0.25">
      <c r="T311" s="198" t="s">
        <v>1624</v>
      </c>
      <c r="U311" s="198" t="s">
        <v>95</v>
      </c>
    </row>
    <row r="312" spans="4:21" ht="13.5" x14ac:dyDescent="0.25">
      <c r="T312" s="198" t="s">
        <v>1625</v>
      </c>
      <c r="U312" s="198" t="s">
        <v>95</v>
      </c>
    </row>
    <row r="313" spans="4:21" ht="13.5" x14ac:dyDescent="0.25">
      <c r="T313" s="198" t="s">
        <v>1626</v>
      </c>
      <c r="U313" s="198" t="s">
        <v>213</v>
      </c>
    </row>
    <row r="314" spans="4:21" ht="13.5" x14ac:dyDescent="0.25">
      <c r="T314" s="198" t="s">
        <v>1627</v>
      </c>
      <c r="U314" s="198" t="s">
        <v>217</v>
      </c>
    </row>
    <row r="315" spans="4:21" ht="13.5" x14ac:dyDescent="0.25">
      <c r="T315" s="198" t="s">
        <v>1628</v>
      </c>
      <c r="U315" s="198" t="s">
        <v>300</v>
      </c>
    </row>
    <row r="316" spans="4:21" ht="13.5" x14ac:dyDescent="0.25">
      <c r="T316" s="198" t="s">
        <v>1629</v>
      </c>
      <c r="U316" s="198" t="s">
        <v>95</v>
      </c>
    </row>
    <row r="317" spans="4:21" ht="13.5" x14ac:dyDescent="0.25">
      <c r="T317" s="198" t="s">
        <v>1630</v>
      </c>
      <c r="U317" s="198" t="s">
        <v>213</v>
      </c>
    </row>
    <row r="318" spans="4:21" ht="13.5" x14ac:dyDescent="0.25">
      <c r="T318" s="198" t="s">
        <v>1631</v>
      </c>
      <c r="U318" s="198" t="s">
        <v>213</v>
      </c>
    </row>
    <row r="319" spans="4:21" ht="13.5" x14ac:dyDescent="0.25">
      <c r="T319" s="198" t="s">
        <v>1632</v>
      </c>
      <c r="U319" s="198" t="s">
        <v>213</v>
      </c>
    </row>
    <row r="320" spans="4:21" ht="13.5" x14ac:dyDescent="0.25">
      <c r="T320" s="198" t="s">
        <v>1633</v>
      </c>
      <c r="U320" s="198" t="s">
        <v>300</v>
      </c>
    </row>
    <row r="321" spans="20:21" ht="13.5" x14ac:dyDescent="0.25">
      <c r="T321" s="198" t="s">
        <v>1634</v>
      </c>
      <c r="U321" s="198" t="s">
        <v>300</v>
      </c>
    </row>
    <row r="322" spans="20:21" ht="13.5" x14ac:dyDescent="0.25">
      <c r="T322" s="198" t="s">
        <v>1635</v>
      </c>
      <c r="U322" s="198" t="s">
        <v>95</v>
      </c>
    </row>
    <row r="323" spans="20:21" ht="13.5" x14ac:dyDescent="0.25">
      <c r="T323" s="198" t="s">
        <v>1636</v>
      </c>
      <c r="U323" s="198" t="s">
        <v>95</v>
      </c>
    </row>
    <row r="324" spans="20:21" ht="13.5" x14ac:dyDescent="0.25">
      <c r="T324" s="198" t="s">
        <v>1637</v>
      </c>
      <c r="U324" s="198" t="s">
        <v>300</v>
      </c>
    </row>
    <row r="325" spans="20:21" ht="13.5" x14ac:dyDescent="0.25">
      <c r="T325" s="198" t="s">
        <v>1638</v>
      </c>
      <c r="U325" s="198" t="s">
        <v>217</v>
      </c>
    </row>
    <row r="326" spans="20:21" ht="13.5" x14ac:dyDescent="0.25">
      <c r="T326" s="198" t="s">
        <v>1639</v>
      </c>
      <c r="U326" s="198" t="s">
        <v>95</v>
      </c>
    </row>
    <row r="327" spans="20:21" ht="13.5" x14ac:dyDescent="0.25">
      <c r="T327" s="198" t="s">
        <v>1640</v>
      </c>
      <c r="U327" s="198" t="s">
        <v>217</v>
      </c>
    </row>
    <row r="328" spans="20:21" ht="13.5" x14ac:dyDescent="0.25">
      <c r="T328" s="198" t="s">
        <v>1641</v>
      </c>
      <c r="U328" s="198" t="s">
        <v>217</v>
      </c>
    </row>
    <row r="329" spans="20:21" ht="13.5" x14ac:dyDescent="0.25">
      <c r="T329" s="198" t="s">
        <v>1642</v>
      </c>
      <c r="U329" s="198" t="s">
        <v>95</v>
      </c>
    </row>
    <row r="330" spans="20:21" ht="13.5" x14ac:dyDescent="0.25">
      <c r="T330" s="198" t="s">
        <v>1643</v>
      </c>
      <c r="U330" s="198" t="s">
        <v>95</v>
      </c>
    </row>
    <row r="331" spans="20:21" ht="13.5" x14ac:dyDescent="0.25">
      <c r="T331" s="198" t="s">
        <v>1644</v>
      </c>
      <c r="U331" s="198" t="s">
        <v>217</v>
      </c>
    </row>
    <row r="332" spans="20:21" ht="13.5" x14ac:dyDescent="0.25">
      <c r="T332" s="198" t="s">
        <v>1645</v>
      </c>
      <c r="U332" s="198" t="s">
        <v>213</v>
      </c>
    </row>
    <row r="333" spans="20:21" ht="13.5" x14ac:dyDescent="0.25">
      <c r="T333" s="198" t="s">
        <v>1646</v>
      </c>
      <c r="U333" s="198" t="s">
        <v>213</v>
      </c>
    </row>
    <row r="334" spans="20:21" ht="13.5" x14ac:dyDescent="0.25">
      <c r="T334" s="198" t="s">
        <v>1647</v>
      </c>
      <c r="U334" s="198" t="s">
        <v>300</v>
      </c>
    </row>
    <row r="335" spans="20:21" ht="13.5" x14ac:dyDescent="0.25">
      <c r="T335" s="198" t="s">
        <v>1648</v>
      </c>
      <c r="U335" s="198" t="s">
        <v>95</v>
      </c>
    </row>
    <row r="336" spans="20:21" ht="13.5" x14ac:dyDescent="0.25">
      <c r="T336" s="198" t="s">
        <v>1649</v>
      </c>
      <c r="U336" s="198" t="s">
        <v>300</v>
      </c>
    </row>
    <row r="337" spans="20:21" ht="13.5" x14ac:dyDescent="0.25">
      <c r="T337" s="198" t="s">
        <v>1650</v>
      </c>
      <c r="U337" s="198" t="s">
        <v>95</v>
      </c>
    </row>
    <row r="338" spans="20:21" ht="13.5" x14ac:dyDescent="0.25">
      <c r="T338" s="198" t="s">
        <v>1651</v>
      </c>
      <c r="U338" s="198" t="s">
        <v>300</v>
      </c>
    </row>
    <row r="339" spans="20:21" ht="13.5" x14ac:dyDescent="0.25">
      <c r="T339" s="198" t="s">
        <v>1652</v>
      </c>
      <c r="U339" s="198" t="s">
        <v>217</v>
      </c>
    </row>
    <row r="340" spans="20:21" ht="13.5" x14ac:dyDescent="0.25">
      <c r="T340" s="198" t="s">
        <v>1653</v>
      </c>
      <c r="U340" s="198" t="s">
        <v>300</v>
      </c>
    </row>
    <row r="341" spans="20:21" ht="13.5" x14ac:dyDescent="0.25">
      <c r="T341" s="198" t="s">
        <v>1654</v>
      </c>
      <c r="U341" s="198" t="s">
        <v>95</v>
      </c>
    </row>
    <row r="342" spans="20:21" ht="13.5" x14ac:dyDescent="0.25">
      <c r="T342" s="198" t="s">
        <v>1655</v>
      </c>
      <c r="U342" s="198" t="s">
        <v>95</v>
      </c>
    </row>
    <row r="343" spans="20:21" ht="13.5" x14ac:dyDescent="0.25">
      <c r="T343" s="198" t="s">
        <v>1656</v>
      </c>
      <c r="U343" s="198" t="s">
        <v>300</v>
      </c>
    </row>
    <row r="344" spans="20:21" ht="13.5" x14ac:dyDescent="0.25">
      <c r="T344" s="198" t="s">
        <v>1657</v>
      </c>
      <c r="U344" s="198" t="s">
        <v>213</v>
      </c>
    </row>
    <row r="345" spans="20:21" ht="13.5" x14ac:dyDescent="0.25">
      <c r="T345" s="198" t="s">
        <v>1658</v>
      </c>
      <c r="U345" s="198" t="s">
        <v>300</v>
      </c>
    </row>
    <row r="346" spans="20:21" ht="13.5" x14ac:dyDescent="0.25">
      <c r="T346" s="198" t="s">
        <v>1659</v>
      </c>
      <c r="U346" s="198" t="s">
        <v>95</v>
      </c>
    </row>
    <row r="347" spans="20:21" ht="13.5" x14ac:dyDescent="0.25">
      <c r="T347" s="198" t="s">
        <v>1660</v>
      </c>
      <c r="U347" s="198" t="s">
        <v>213</v>
      </c>
    </row>
    <row r="348" spans="20:21" ht="13.5" x14ac:dyDescent="0.25">
      <c r="T348" s="198" t="s">
        <v>1661</v>
      </c>
      <c r="U348" s="198" t="s">
        <v>95</v>
      </c>
    </row>
    <row r="349" spans="20:21" ht="13.5" x14ac:dyDescent="0.25">
      <c r="T349" s="198" t="s">
        <v>1662</v>
      </c>
      <c r="U349" s="198" t="s">
        <v>95</v>
      </c>
    </row>
    <row r="350" spans="20:21" ht="13.5" x14ac:dyDescent="0.25">
      <c r="T350" s="198" t="s">
        <v>1663</v>
      </c>
      <c r="U350" s="198" t="s">
        <v>213</v>
      </c>
    </row>
    <row r="351" spans="20:21" ht="13.5" x14ac:dyDescent="0.25">
      <c r="T351" s="198" t="s">
        <v>1664</v>
      </c>
      <c r="U351" s="198" t="s">
        <v>213</v>
      </c>
    </row>
    <row r="352" spans="20:21" ht="13.5" x14ac:dyDescent="0.25">
      <c r="T352" s="198" t="s">
        <v>1665</v>
      </c>
      <c r="U352" s="198" t="s">
        <v>213</v>
      </c>
    </row>
    <row r="353" spans="20:21" ht="13.5" x14ac:dyDescent="0.25">
      <c r="T353" s="198" t="s">
        <v>1666</v>
      </c>
      <c r="U353" s="198" t="s">
        <v>213</v>
      </c>
    </row>
    <row r="354" spans="20:21" ht="13.5" x14ac:dyDescent="0.25">
      <c r="T354" s="198" t="s">
        <v>1667</v>
      </c>
      <c r="U354" s="198" t="s">
        <v>95</v>
      </c>
    </row>
    <row r="355" spans="20:21" ht="13.5" x14ac:dyDescent="0.25">
      <c r="T355" s="198" t="s">
        <v>1668</v>
      </c>
      <c r="U355" s="198" t="s">
        <v>95</v>
      </c>
    </row>
    <row r="356" spans="20:21" ht="13.5" x14ac:dyDescent="0.25">
      <c r="T356" s="198" t="s">
        <v>1669</v>
      </c>
      <c r="U356" s="198" t="s">
        <v>213</v>
      </c>
    </row>
    <row r="357" spans="20:21" ht="13.5" x14ac:dyDescent="0.25">
      <c r="T357" s="198" t="s">
        <v>1670</v>
      </c>
      <c r="U357" s="198" t="s">
        <v>95</v>
      </c>
    </row>
    <row r="358" spans="20:21" ht="13.5" x14ac:dyDescent="0.25">
      <c r="T358" s="198" t="s">
        <v>1671</v>
      </c>
      <c r="U358" s="198" t="s">
        <v>217</v>
      </c>
    </row>
    <row r="359" spans="20:21" ht="13.5" x14ac:dyDescent="0.25">
      <c r="T359" s="198" t="s">
        <v>1672</v>
      </c>
      <c r="U359" s="198" t="s">
        <v>300</v>
      </c>
    </row>
    <row r="360" spans="20:21" ht="13.5" x14ac:dyDescent="0.25">
      <c r="T360" s="198" t="s">
        <v>1673</v>
      </c>
      <c r="U360" s="198" t="s">
        <v>95</v>
      </c>
    </row>
    <row r="361" spans="20:21" ht="13.5" x14ac:dyDescent="0.25">
      <c r="T361" s="198" t="s">
        <v>1674</v>
      </c>
      <c r="U361" s="198" t="s">
        <v>213</v>
      </c>
    </row>
    <row r="362" spans="20:21" ht="13.5" x14ac:dyDescent="0.25">
      <c r="T362" s="198" t="s">
        <v>1675</v>
      </c>
      <c r="U362" s="198" t="s">
        <v>213</v>
      </c>
    </row>
    <row r="363" spans="20:21" ht="13.5" x14ac:dyDescent="0.25">
      <c r="T363" s="198" t="s">
        <v>1676</v>
      </c>
      <c r="U363" s="198" t="s">
        <v>217</v>
      </c>
    </row>
    <row r="364" spans="20:21" ht="13.5" x14ac:dyDescent="0.25">
      <c r="T364" s="198" t="s">
        <v>1677</v>
      </c>
      <c r="U364" s="198" t="s">
        <v>213</v>
      </c>
    </row>
    <row r="365" spans="20:21" ht="13.5" x14ac:dyDescent="0.25">
      <c r="T365" s="198" t="s">
        <v>1678</v>
      </c>
      <c r="U365" s="198" t="s">
        <v>213</v>
      </c>
    </row>
    <row r="366" spans="20:21" ht="13.5" x14ac:dyDescent="0.25">
      <c r="T366" s="198" t="s">
        <v>1679</v>
      </c>
      <c r="U366" s="198" t="s">
        <v>300</v>
      </c>
    </row>
    <row r="367" spans="20:21" ht="13.5" x14ac:dyDescent="0.25">
      <c r="T367" s="198" t="s">
        <v>1680</v>
      </c>
      <c r="U367" s="198" t="s">
        <v>95</v>
      </c>
    </row>
    <row r="368" spans="20:21" ht="13.5" x14ac:dyDescent="0.25">
      <c r="T368" s="198" t="s">
        <v>1681</v>
      </c>
      <c r="U368" s="198" t="s">
        <v>95</v>
      </c>
    </row>
    <row r="369" spans="2:21" ht="13.5" x14ac:dyDescent="0.25">
      <c r="T369" s="198" t="s">
        <v>1682</v>
      </c>
      <c r="U369" s="198" t="s">
        <v>95</v>
      </c>
    </row>
    <row r="370" spans="2:21" ht="13.5" x14ac:dyDescent="0.25">
      <c r="T370" s="198" t="s">
        <v>1683</v>
      </c>
      <c r="U370" s="198" t="s">
        <v>95</v>
      </c>
    </row>
    <row r="371" spans="2:21" ht="13.5" x14ac:dyDescent="0.25">
      <c r="T371" s="198" t="s">
        <v>1684</v>
      </c>
      <c r="U371" s="198" t="s">
        <v>95</v>
      </c>
    </row>
    <row r="372" spans="2:21" ht="13.5" x14ac:dyDescent="0.25">
      <c r="T372" s="198" t="s">
        <v>1685</v>
      </c>
      <c r="U372" s="198" t="s">
        <v>95</v>
      </c>
    </row>
    <row r="373" spans="2:21" ht="13.5" x14ac:dyDescent="0.25">
      <c r="T373" s="198" t="s">
        <v>1686</v>
      </c>
      <c r="U373" s="198" t="s">
        <v>95</v>
      </c>
    </row>
    <row r="380" spans="2:21" x14ac:dyDescent="0.2">
      <c r="B380" t="str">
        <f>IF('1. ALG II Monats-Berechnung'!$L$1="Baden-Württemberg",INDEX(B16,1),IF('1. ALG II Monats-Berechnung'!$L$1="Bayern",INDEX(D16,1),IF('1. ALG II Monats-Berechnung'!$L$1="Berlin",INDEX(F16,1),IF('1. ALG II Monats-Berechnung'!$L$1="Brandenburg",INDEX(H16,1),IF('1. ALG II Monats-Berechnung'!$L$1="Bremen",INDEX(J16,1),IF('1. ALG II Monats-Berechnung'!$L$1="Hamburg",INDEX(L16,1),IF('1. ALG II Monats-Berechnung'!$L$1="Hessen",INDEX(N16,1),IF('1. ALG II Monats-Berechnung'!$L$1="Mecklenburg-Vorpommern",INDEX(P16,1),IF('1. ALG II Monats-Berechnung'!$L$1="Niedersachsen",INDEX(R16,1),IF('1. ALG II Monats-Berechnung'!$L$1="Nordrhein-Westfalen",INDEX(T16,1),IF('1. ALG II Monats-Berechnung'!$L$1="Rheinland-Pfalz",INDEX(V16,1),IF('1. ALG II Monats-Berechnung'!$L$1="Saarland",INDEX(X16,1),IF('1. ALG II Monats-Berechnung'!$L$1="Sachsen",INDEX(Z16,1),IF('1. ALG II Monats-Berechnung'!$L$1="Sachsen-Anhalt",INDEX(AB16,1),IF('1. ALG II Monats-Berechnung'!$L$1="Schleswig-Holstein",INDEX(AD16,1),IF('1. ALG II Monats-Berechnung'!$L$1="Thüringen",INDEX(AF16,1),""))))))))))))))))</f>
        <v>Aachen, Stadt</v>
      </c>
      <c r="C380" t="str">
        <f>IF('1. ALG II Monats-Berechnung'!$L$1="Baden-Württemberg",INDEX(C16,1),IF('1. ALG II Monats-Berechnung'!$L$1="Bayern",INDEX(E16,1),IF('1. ALG II Monats-Berechnung'!$L$1="Berlin",INDEX(G16,1),IF('1. ALG II Monats-Berechnung'!$L$1="Brandenburg",INDEX(I16,1),IF('1. ALG II Monats-Berechnung'!$L$1="Bremen",INDEX(K16,1),IF('1. ALG II Monats-Berechnung'!$L$1="Hamburg",INDEX(M16,1),IF('1. ALG II Monats-Berechnung'!$L$1="Hessen",INDEX(O16,1),IF('1. ALG II Monats-Berechnung'!$L$1="Mecklenburg-Vorpommern",INDEX(Q16,1),IF('1. ALG II Monats-Berechnung'!$L$1="Niedersachsen",INDEX(S16,1),IF('1. ALG II Monats-Berechnung'!$L$1="Nordrhein-Westfalen",INDEX(U16,1),IF('1. ALG II Monats-Berechnung'!$L$1="Rheinland-Pfalz",INDEX(W16,1),IF('1. ALG II Monats-Berechnung'!$L$1="Saarland",INDEX(Y16,1),IF('1. ALG II Monats-Berechnung'!$L$1="Sachsen",INDEX(AA16,1),IF('1. ALG II Monats-Berechnung'!$L$1="Sachsen-Anhalt",INDEX(AC16,1),IF('1. ALG II Monats-Berechnung'!$L$1="Schleswig-Holstein",INDEX(AE16,1),IF('1. ALG II Monats-Berechnung'!$L$1="Thüringen",INDEX(AG16,1),""))))))))))))))))</f>
        <v>IV</v>
      </c>
    </row>
    <row r="381" spans="2:21" x14ac:dyDescent="0.2">
      <c r="B381" t="str">
        <f>IF('1. ALG II Monats-Berechnung'!$L$1="Baden-Württemberg",INDEX(B17,1),IF('1. ALG II Monats-Berechnung'!$L$1="Bayern",INDEX(D17,1),IF('1. ALG II Monats-Berechnung'!$L$1="Berlin",INDEX(F17,1),IF('1. ALG II Monats-Berechnung'!$L$1="Brandenburg",INDEX(H17,1),IF('1. ALG II Monats-Berechnung'!$L$1="Bremen",INDEX(J17,1),IF('1. ALG II Monats-Berechnung'!$L$1="Hamburg",INDEX(L17,1),IF('1. ALG II Monats-Berechnung'!$L$1="Hessen",INDEX(N17,1),IF('1. ALG II Monats-Berechnung'!$L$1="Mecklenburg-Vorpommern",INDEX(P17,1),IF('1. ALG II Monats-Berechnung'!$L$1="Niedersachsen",INDEX(R17,1),IF('1. ALG II Monats-Berechnung'!$L$1="Nordrhein-Westfalen",INDEX(T17,1),IF('1. ALG II Monats-Berechnung'!$L$1="Rheinland-Pfalz",INDEX(V17,1),IF('1. ALG II Monats-Berechnung'!$L$1="Saarland",INDEX(X17,1),IF('1. ALG II Monats-Berechnung'!$L$1="Sachsen",INDEX(Z17,1),IF('1. ALG II Monats-Berechnung'!$L$1="Sachsen-Anhalt",INDEX(AB17,1),IF('1. ALG II Monats-Berechnung'!$L$1="Schleswig-Holstein",INDEX(AD17,1),IF('1. ALG II Monats-Berechnung'!$L$1="Thüringen",INDEX(AF17,1),""))))))))))))))))</f>
        <v>Ahaus, Stadt</v>
      </c>
      <c r="C381" t="str">
        <f>IF('1. ALG II Monats-Berechnung'!$L$1="Baden-Württemberg",INDEX(C17,1),IF('1. ALG II Monats-Berechnung'!$L$1="Bayern",INDEX(E17,1),IF('1. ALG II Monats-Berechnung'!$L$1="Berlin",INDEX(G17,1),IF('1. ALG II Monats-Berechnung'!$L$1="Brandenburg",INDEX(I17,1),IF('1. ALG II Monats-Berechnung'!$L$1="Bremen",INDEX(K17,1),IF('1. ALG II Monats-Berechnung'!$L$1="Hamburg",INDEX(M17,1),IF('1. ALG II Monats-Berechnung'!$L$1="Hessen",INDEX(O17,1),IF('1. ALG II Monats-Berechnung'!$L$1="Mecklenburg-Vorpommern",INDEX(Q17,1),IF('1. ALG II Monats-Berechnung'!$L$1="Niedersachsen",INDEX(S17,1),IF('1. ALG II Monats-Berechnung'!$L$1="Nordrhein-Westfalen",INDEX(U17,1),IF('1. ALG II Monats-Berechnung'!$L$1="Rheinland-Pfalz",INDEX(W17,1),IF('1. ALG II Monats-Berechnung'!$L$1="Saarland",INDEX(Y17,1),IF('1. ALG II Monats-Berechnung'!$L$1="Sachsen",INDEX(AA17,1),IF('1. ALG II Monats-Berechnung'!$L$1="Sachsen-Anhalt",INDEX(AC17,1),IF('1. ALG II Monats-Berechnung'!$L$1="Schleswig-Holstein",INDEX(AE17,1),IF('1. ALG II Monats-Berechnung'!$L$1="Thüringen",INDEX(AG17,1),""))))))))))))))))</f>
        <v>II</v>
      </c>
    </row>
    <row r="382" spans="2:21" x14ac:dyDescent="0.2">
      <c r="B382" t="str">
        <f>IF('1. ALG II Monats-Berechnung'!$L$1="Baden-Württemberg",INDEX(B18,1),IF('1. ALG II Monats-Berechnung'!$L$1="Bayern",INDEX(D18,1),IF('1. ALG II Monats-Berechnung'!$L$1="Berlin",INDEX(F18,1),IF('1. ALG II Monats-Berechnung'!$L$1="Brandenburg",INDEX(H18,1),IF('1. ALG II Monats-Berechnung'!$L$1="Bremen",INDEX(J18,1),IF('1. ALG II Monats-Berechnung'!$L$1="Hamburg",INDEX(L18,1),IF('1. ALG II Monats-Berechnung'!$L$1="Hessen",INDEX(N18,1),IF('1. ALG II Monats-Berechnung'!$L$1="Mecklenburg-Vorpommern",INDEX(P18,1),IF('1. ALG II Monats-Berechnung'!$L$1="Niedersachsen",INDEX(R18,1),IF('1. ALG II Monats-Berechnung'!$L$1="Nordrhein-Westfalen",INDEX(T18,1),IF('1. ALG II Monats-Berechnung'!$L$1="Rheinland-Pfalz",INDEX(V18,1),IF('1. ALG II Monats-Berechnung'!$L$1="Saarland",INDEX(X18,1),IF('1. ALG II Monats-Berechnung'!$L$1="Sachsen",INDEX(Z18,1),IF('1. ALG II Monats-Berechnung'!$L$1="Sachsen-Anhalt",INDEX(AB18,1),IF('1. ALG II Monats-Berechnung'!$L$1="Schleswig-Holstein",INDEX(AD18,1),IF('1. ALG II Monats-Berechnung'!$L$1="Thüringen",INDEX(AF18,1),""))))))))))))))))</f>
        <v>Ahlen, Stadt</v>
      </c>
      <c r="C382" t="str">
        <f>IF('1. ALG II Monats-Berechnung'!$L$1="Baden-Württemberg",INDEX(C18,1),IF('1. ALG II Monats-Berechnung'!$L$1="Bayern",INDEX(E18,1),IF('1. ALG II Monats-Berechnung'!$L$1="Berlin",INDEX(G18,1),IF('1. ALG II Monats-Berechnung'!$L$1="Brandenburg",INDEX(I18,1),IF('1. ALG II Monats-Berechnung'!$L$1="Bremen",INDEX(K18,1),IF('1. ALG II Monats-Berechnung'!$L$1="Hamburg",INDEX(M18,1),IF('1. ALG II Monats-Berechnung'!$L$1="Hessen",INDEX(O18,1),IF('1. ALG II Monats-Berechnung'!$L$1="Mecklenburg-Vorpommern",INDEX(Q18,1),IF('1. ALG II Monats-Berechnung'!$L$1="Niedersachsen",INDEX(S18,1),IF('1. ALG II Monats-Berechnung'!$L$1="Nordrhein-Westfalen",INDEX(U18,1),IF('1. ALG II Monats-Berechnung'!$L$1="Rheinland-Pfalz",INDEX(W18,1),IF('1. ALG II Monats-Berechnung'!$L$1="Saarland",INDEX(Y18,1),IF('1. ALG II Monats-Berechnung'!$L$1="Sachsen",INDEX(AA18,1),IF('1. ALG II Monats-Berechnung'!$L$1="Sachsen-Anhalt",INDEX(AC18,1),IF('1. ALG II Monats-Berechnung'!$L$1="Schleswig-Holstein",INDEX(AE18,1),IF('1. ALG II Monats-Berechnung'!$L$1="Thüringen",INDEX(AG18,1),""))))))))))))))))</f>
        <v>II</v>
      </c>
    </row>
    <row r="383" spans="2:21" x14ac:dyDescent="0.2">
      <c r="B383" t="str">
        <f>IF('1. ALG II Monats-Berechnung'!$L$1="Baden-Württemberg",INDEX(B19,1),IF('1. ALG II Monats-Berechnung'!$L$1="Bayern",INDEX(D19,1),IF('1. ALG II Monats-Berechnung'!$L$1="Berlin",INDEX(F19,1),IF('1. ALG II Monats-Berechnung'!$L$1="Brandenburg",INDEX(H19,1),IF('1. ALG II Monats-Berechnung'!$L$1="Bremen",INDEX(J19,1),IF('1. ALG II Monats-Berechnung'!$L$1="Hamburg",INDEX(L19,1),IF('1. ALG II Monats-Berechnung'!$L$1="Hessen",INDEX(N19,1),IF('1. ALG II Monats-Berechnung'!$L$1="Mecklenburg-Vorpommern",INDEX(P19,1),IF('1. ALG II Monats-Berechnung'!$L$1="Niedersachsen",INDEX(R19,1),IF('1. ALG II Monats-Berechnung'!$L$1="Nordrhein-Westfalen",INDEX(T19,1),IF('1. ALG II Monats-Berechnung'!$L$1="Rheinland-Pfalz",INDEX(V19,1),IF('1. ALG II Monats-Berechnung'!$L$1="Saarland",INDEX(X19,1),IF('1. ALG II Monats-Berechnung'!$L$1="Sachsen",INDEX(Z19,1),IF('1. ALG II Monats-Berechnung'!$L$1="Sachsen-Anhalt",INDEX(AB19,1),IF('1. ALG II Monats-Berechnung'!$L$1="Schleswig-Holstein",INDEX(AD19,1),IF('1. ALG II Monats-Berechnung'!$L$1="Thüringen",INDEX(AF19,1),""))))))))))))))))</f>
        <v>Aldenhoven</v>
      </c>
      <c r="C383" t="str">
        <f>IF('1. ALG II Monats-Berechnung'!$L$1="Baden-Württemberg",INDEX(C19,1),IF('1. ALG II Monats-Berechnung'!$L$1="Bayern",INDEX(E19,1),IF('1. ALG II Monats-Berechnung'!$L$1="Berlin",INDEX(G19,1),IF('1. ALG II Monats-Berechnung'!$L$1="Brandenburg",INDEX(I19,1),IF('1. ALG II Monats-Berechnung'!$L$1="Bremen",INDEX(K19,1),IF('1. ALG II Monats-Berechnung'!$L$1="Hamburg",INDEX(M19,1),IF('1. ALG II Monats-Berechnung'!$L$1="Hessen",INDEX(O19,1),IF('1. ALG II Monats-Berechnung'!$L$1="Mecklenburg-Vorpommern",INDEX(Q19,1),IF('1. ALG II Monats-Berechnung'!$L$1="Niedersachsen",INDEX(S19,1),IF('1. ALG II Monats-Berechnung'!$L$1="Nordrhein-Westfalen",INDEX(U19,1),IF('1. ALG II Monats-Berechnung'!$L$1="Rheinland-Pfalz",INDEX(W19,1),IF('1. ALG II Monats-Berechnung'!$L$1="Saarland",INDEX(Y19,1),IF('1. ALG II Monats-Berechnung'!$L$1="Sachsen",INDEX(AA19,1),IF('1. ALG II Monats-Berechnung'!$L$1="Sachsen-Anhalt",INDEX(AC19,1),IF('1. ALG II Monats-Berechnung'!$L$1="Schleswig-Holstein",INDEX(AE19,1),IF('1. ALG II Monats-Berechnung'!$L$1="Thüringen",INDEX(AG19,1),""))))))))))))))))</f>
        <v>III</v>
      </c>
    </row>
    <row r="384" spans="2:21" x14ac:dyDescent="0.2">
      <c r="B384" t="str">
        <f>IF('1. ALG II Monats-Berechnung'!$L$1="Baden-Württemberg",INDEX(B20,1),IF('1. ALG II Monats-Berechnung'!$L$1="Bayern",INDEX(D20,1),IF('1. ALG II Monats-Berechnung'!$L$1="Berlin",INDEX(F20,1),IF('1. ALG II Monats-Berechnung'!$L$1="Brandenburg",INDEX(H20,1),IF('1. ALG II Monats-Berechnung'!$L$1="Bremen",INDEX(J20,1),IF('1. ALG II Monats-Berechnung'!$L$1="Hamburg",INDEX(L20,1),IF('1. ALG II Monats-Berechnung'!$L$1="Hessen",INDEX(N20,1),IF('1. ALG II Monats-Berechnung'!$L$1="Mecklenburg-Vorpommern",INDEX(P20,1),IF('1. ALG II Monats-Berechnung'!$L$1="Niedersachsen",INDEX(R20,1),IF('1. ALG II Monats-Berechnung'!$L$1="Nordrhein-Westfalen",INDEX(T20,1),IF('1. ALG II Monats-Berechnung'!$L$1="Rheinland-Pfalz",INDEX(V20,1),IF('1. ALG II Monats-Berechnung'!$L$1="Saarland",INDEX(X20,1),IF('1. ALG II Monats-Berechnung'!$L$1="Sachsen",INDEX(Z20,1),IF('1. ALG II Monats-Berechnung'!$L$1="Sachsen-Anhalt",INDEX(AB20,1),IF('1. ALG II Monats-Berechnung'!$L$1="Schleswig-Holstein",INDEX(AD20,1),IF('1. ALG II Monats-Berechnung'!$L$1="Thüringen",INDEX(AF20,1),""))))))))))))))))</f>
        <v>Alfter</v>
      </c>
      <c r="C384" t="str">
        <f>IF('1. ALG II Monats-Berechnung'!$L$1="Baden-Württemberg",INDEX(C20,1),IF('1. ALG II Monats-Berechnung'!$L$1="Bayern",INDEX(E20,1),IF('1. ALG II Monats-Berechnung'!$L$1="Berlin",INDEX(G20,1),IF('1. ALG II Monats-Berechnung'!$L$1="Brandenburg",INDEX(I20,1),IF('1. ALG II Monats-Berechnung'!$L$1="Bremen",INDEX(K20,1),IF('1. ALG II Monats-Berechnung'!$L$1="Hamburg",INDEX(M20,1),IF('1. ALG II Monats-Berechnung'!$L$1="Hessen",INDEX(O20,1),IF('1. ALG II Monats-Berechnung'!$L$1="Mecklenburg-Vorpommern",INDEX(Q20,1),IF('1. ALG II Monats-Berechnung'!$L$1="Niedersachsen",INDEX(S20,1),IF('1. ALG II Monats-Berechnung'!$L$1="Nordrhein-Westfalen",INDEX(U20,1),IF('1. ALG II Monats-Berechnung'!$L$1="Rheinland-Pfalz",INDEX(W20,1),IF('1. ALG II Monats-Berechnung'!$L$1="Saarland",INDEX(Y20,1),IF('1. ALG II Monats-Berechnung'!$L$1="Sachsen",INDEX(AA20,1),IF('1. ALG II Monats-Berechnung'!$L$1="Sachsen-Anhalt",INDEX(AC20,1),IF('1. ALG II Monats-Berechnung'!$L$1="Schleswig-Holstein",INDEX(AE20,1),IF('1. ALG II Monats-Berechnung'!$L$1="Thüringen",INDEX(AG20,1),""))))))))))))))))</f>
        <v>IV</v>
      </c>
    </row>
    <row r="385" spans="2:3" x14ac:dyDescent="0.2">
      <c r="B385" t="str">
        <f>IF('1. ALG II Monats-Berechnung'!$L$1="Baden-Württemberg",INDEX(B21,1),IF('1. ALG II Monats-Berechnung'!$L$1="Bayern",INDEX(D21,1),IF('1. ALG II Monats-Berechnung'!$L$1="Berlin",INDEX(F21,1),IF('1. ALG II Monats-Berechnung'!$L$1="Brandenburg",INDEX(H21,1),IF('1. ALG II Monats-Berechnung'!$L$1="Bremen",INDEX(J21,1),IF('1. ALG II Monats-Berechnung'!$L$1="Hamburg",INDEX(L21,1),IF('1. ALG II Monats-Berechnung'!$L$1="Hessen",INDEX(N21,1),IF('1. ALG II Monats-Berechnung'!$L$1="Mecklenburg-Vorpommern",INDEX(P21,1),IF('1. ALG II Monats-Berechnung'!$L$1="Niedersachsen",INDEX(R21,1),IF('1. ALG II Monats-Berechnung'!$L$1="Nordrhein-Westfalen",INDEX(T21,1),IF('1. ALG II Monats-Berechnung'!$L$1="Rheinland-Pfalz",INDEX(V21,1),IF('1. ALG II Monats-Berechnung'!$L$1="Saarland",INDEX(X21,1),IF('1. ALG II Monats-Berechnung'!$L$1="Sachsen",INDEX(Z21,1),IF('1. ALG II Monats-Berechnung'!$L$1="Sachsen-Anhalt",INDEX(AB21,1),IF('1. ALG II Monats-Berechnung'!$L$1="Schleswig-Holstein",INDEX(AD21,1),IF('1. ALG II Monats-Berechnung'!$L$1="Thüringen",INDEX(AF21,1),""))))))))))))))))</f>
        <v>Alpen</v>
      </c>
      <c r="C385" t="str">
        <f>IF('1. ALG II Monats-Berechnung'!$L$1="Baden-Württemberg",INDEX(C21,1),IF('1. ALG II Monats-Berechnung'!$L$1="Bayern",INDEX(E21,1),IF('1. ALG II Monats-Berechnung'!$L$1="Berlin",INDEX(G21,1),IF('1. ALG II Monats-Berechnung'!$L$1="Brandenburg",INDEX(I21,1),IF('1. ALG II Monats-Berechnung'!$L$1="Bremen",INDEX(K21,1),IF('1. ALG II Monats-Berechnung'!$L$1="Hamburg",INDEX(M21,1),IF('1. ALG II Monats-Berechnung'!$L$1="Hessen",INDEX(O21,1),IF('1. ALG II Monats-Berechnung'!$L$1="Mecklenburg-Vorpommern",INDEX(Q21,1),IF('1. ALG II Monats-Berechnung'!$L$1="Niedersachsen",INDEX(S21,1),IF('1. ALG II Monats-Berechnung'!$L$1="Nordrhein-Westfalen",INDEX(U21,1),IF('1. ALG II Monats-Berechnung'!$L$1="Rheinland-Pfalz",INDEX(W21,1),IF('1. ALG II Monats-Berechnung'!$L$1="Saarland",INDEX(Y21,1),IF('1. ALG II Monats-Berechnung'!$L$1="Sachsen",INDEX(AA21,1),IF('1. ALG II Monats-Berechnung'!$L$1="Sachsen-Anhalt",INDEX(AC21,1),IF('1. ALG II Monats-Berechnung'!$L$1="Schleswig-Holstein",INDEX(AE21,1),IF('1. ALG II Monats-Berechnung'!$L$1="Thüringen",INDEX(AG21,1),""))))))))))))))))</f>
        <v>II</v>
      </c>
    </row>
    <row r="386" spans="2:3" x14ac:dyDescent="0.2">
      <c r="B386" t="str">
        <f>IF('1. ALG II Monats-Berechnung'!$L$1="Baden-Württemberg",INDEX(B22,1),IF('1. ALG II Monats-Berechnung'!$L$1="Bayern",INDEX(D22,1),IF('1. ALG II Monats-Berechnung'!$L$1="Berlin",INDEX(F22,1),IF('1. ALG II Monats-Berechnung'!$L$1="Brandenburg",INDEX(H22,1),IF('1. ALG II Monats-Berechnung'!$L$1="Bremen",INDEX(J22,1),IF('1. ALG II Monats-Berechnung'!$L$1="Hamburg",INDEX(L22,1),IF('1. ALG II Monats-Berechnung'!$L$1="Hessen",INDEX(N22,1),IF('1. ALG II Monats-Berechnung'!$L$1="Mecklenburg-Vorpommern",INDEX(P22,1),IF('1. ALG II Monats-Berechnung'!$L$1="Niedersachsen",INDEX(R22,1),IF('1. ALG II Monats-Berechnung'!$L$1="Nordrhein-Westfalen",INDEX(T22,1),IF('1. ALG II Monats-Berechnung'!$L$1="Rheinland-Pfalz",INDEX(V22,1),IF('1. ALG II Monats-Berechnung'!$L$1="Saarland",INDEX(X22,1),IF('1. ALG II Monats-Berechnung'!$L$1="Sachsen",INDEX(Z22,1),IF('1. ALG II Monats-Berechnung'!$L$1="Sachsen-Anhalt",INDEX(AB22,1),IF('1. ALG II Monats-Berechnung'!$L$1="Schleswig-Holstein",INDEX(AD22,1),IF('1. ALG II Monats-Berechnung'!$L$1="Thüringen",INDEX(AF22,1),""))))))))))))))))</f>
        <v>Alsdorf, Stadt</v>
      </c>
      <c r="C386" t="str">
        <f>IF('1. ALG II Monats-Berechnung'!$L$1="Baden-Württemberg",INDEX(C22,1),IF('1. ALG II Monats-Berechnung'!$L$1="Bayern",INDEX(E22,1),IF('1. ALG II Monats-Berechnung'!$L$1="Berlin",INDEX(G22,1),IF('1. ALG II Monats-Berechnung'!$L$1="Brandenburg",INDEX(I22,1),IF('1. ALG II Monats-Berechnung'!$L$1="Bremen",INDEX(K22,1),IF('1. ALG II Monats-Berechnung'!$L$1="Hamburg",INDEX(M22,1),IF('1. ALG II Monats-Berechnung'!$L$1="Hessen",INDEX(O22,1),IF('1. ALG II Monats-Berechnung'!$L$1="Mecklenburg-Vorpommern",INDEX(Q22,1),IF('1. ALG II Monats-Berechnung'!$L$1="Niedersachsen",INDEX(S22,1),IF('1. ALG II Monats-Berechnung'!$L$1="Nordrhein-Westfalen",INDEX(U22,1),IF('1. ALG II Monats-Berechnung'!$L$1="Rheinland-Pfalz",INDEX(W22,1),IF('1. ALG II Monats-Berechnung'!$L$1="Saarland",INDEX(Y22,1),IF('1. ALG II Monats-Berechnung'!$L$1="Sachsen",INDEX(AA22,1),IF('1. ALG II Monats-Berechnung'!$L$1="Sachsen-Anhalt",INDEX(AC22,1),IF('1. ALG II Monats-Berechnung'!$L$1="Schleswig-Holstein",INDEX(AE22,1),IF('1. ALG II Monats-Berechnung'!$L$1="Thüringen",INDEX(AG22,1),""))))))))))))))))</f>
        <v>III</v>
      </c>
    </row>
    <row r="387" spans="2:3" x14ac:dyDescent="0.2">
      <c r="B387" t="str">
        <f>IF('1. ALG II Monats-Berechnung'!$L$1="Baden-Württemberg",INDEX(B23,1),IF('1. ALG II Monats-Berechnung'!$L$1="Bayern",INDEX(D23,1),IF('1. ALG II Monats-Berechnung'!$L$1="Berlin",INDEX(F23,1),IF('1. ALG II Monats-Berechnung'!$L$1="Brandenburg",INDEX(H23,1),IF('1. ALG II Monats-Berechnung'!$L$1="Bremen",INDEX(J23,1),IF('1. ALG II Monats-Berechnung'!$L$1="Hamburg",INDEX(L23,1),IF('1. ALG II Monats-Berechnung'!$L$1="Hessen",INDEX(N23,1),IF('1. ALG II Monats-Berechnung'!$L$1="Mecklenburg-Vorpommern",INDEX(P23,1),IF('1. ALG II Monats-Berechnung'!$L$1="Niedersachsen",INDEX(R23,1),IF('1. ALG II Monats-Berechnung'!$L$1="Nordrhein-Westfalen",INDEX(T23,1),IF('1. ALG II Monats-Berechnung'!$L$1="Rheinland-Pfalz",INDEX(V23,1),IF('1. ALG II Monats-Berechnung'!$L$1="Saarland",INDEX(X23,1),IF('1. ALG II Monats-Berechnung'!$L$1="Sachsen",INDEX(Z23,1),IF('1. ALG II Monats-Berechnung'!$L$1="Sachsen-Anhalt",INDEX(AB23,1),IF('1. ALG II Monats-Berechnung'!$L$1="Schleswig-Holstein",INDEX(AD23,1),IF('1. ALG II Monats-Berechnung'!$L$1="Thüringen",INDEX(AF23,1),""))))))))))))))))</f>
        <v>Altena, Stadt</v>
      </c>
      <c r="C387" t="str">
        <f>IF('1. ALG II Monats-Berechnung'!$L$1="Baden-Württemberg",INDEX(C23,1),IF('1. ALG II Monats-Berechnung'!$L$1="Bayern",INDEX(E23,1),IF('1. ALG II Monats-Berechnung'!$L$1="Berlin",INDEX(G23,1),IF('1. ALG II Monats-Berechnung'!$L$1="Brandenburg",INDEX(I23,1),IF('1. ALG II Monats-Berechnung'!$L$1="Bremen",INDEX(K23,1),IF('1. ALG II Monats-Berechnung'!$L$1="Hamburg",INDEX(M23,1),IF('1. ALG II Monats-Berechnung'!$L$1="Hessen",INDEX(O23,1),IF('1. ALG II Monats-Berechnung'!$L$1="Mecklenburg-Vorpommern",INDEX(Q23,1),IF('1. ALG II Monats-Berechnung'!$L$1="Niedersachsen",INDEX(S23,1),IF('1. ALG II Monats-Berechnung'!$L$1="Nordrhein-Westfalen",INDEX(U23,1),IF('1. ALG II Monats-Berechnung'!$L$1="Rheinland-Pfalz",INDEX(W23,1),IF('1. ALG II Monats-Berechnung'!$L$1="Saarland",INDEX(Y23,1),IF('1. ALG II Monats-Berechnung'!$L$1="Sachsen",INDEX(AA23,1),IF('1. ALG II Monats-Berechnung'!$L$1="Sachsen-Anhalt",INDEX(AC23,1),IF('1. ALG II Monats-Berechnung'!$L$1="Schleswig-Holstein",INDEX(AE23,1),IF('1. ALG II Monats-Berechnung'!$L$1="Thüringen",INDEX(AG23,1),""))))))))))))))))</f>
        <v>I</v>
      </c>
    </row>
    <row r="388" spans="2:3" x14ac:dyDescent="0.2">
      <c r="B388" t="str">
        <f>IF('1. ALG II Monats-Berechnung'!$L$1="Baden-Württemberg",INDEX(B24,1),IF('1. ALG II Monats-Berechnung'!$L$1="Bayern",INDEX(D24,1),IF('1. ALG II Monats-Berechnung'!$L$1="Berlin",INDEX(F24,1),IF('1. ALG II Monats-Berechnung'!$L$1="Brandenburg",INDEX(H24,1),IF('1. ALG II Monats-Berechnung'!$L$1="Bremen",INDEX(J24,1),IF('1. ALG II Monats-Berechnung'!$L$1="Hamburg",INDEX(L24,1),IF('1. ALG II Monats-Berechnung'!$L$1="Hessen",INDEX(N24,1),IF('1. ALG II Monats-Berechnung'!$L$1="Mecklenburg-Vorpommern",INDEX(P24,1),IF('1. ALG II Monats-Berechnung'!$L$1="Niedersachsen",INDEX(R24,1),IF('1. ALG II Monats-Berechnung'!$L$1="Nordrhein-Westfalen",INDEX(T24,1),IF('1. ALG II Monats-Berechnung'!$L$1="Rheinland-Pfalz",INDEX(V24,1),IF('1. ALG II Monats-Berechnung'!$L$1="Saarland",INDEX(X24,1),IF('1. ALG II Monats-Berechnung'!$L$1="Sachsen",INDEX(Z24,1),IF('1. ALG II Monats-Berechnung'!$L$1="Sachsen-Anhalt",INDEX(AB24,1),IF('1. ALG II Monats-Berechnung'!$L$1="Schleswig-Holstein",INDEX(AD24,1),IF('1. ALG II Monats-Berechnung'!$L$1="Thüringen",INDEX(AF24,1),""))))))))))))))))</f>
        <v>Altenberge</v>
      </c>
      <c r="C388" t="str">
        <f>IF('1. ALG II Monats-Berechnung'!$L$1="Baden-Württemberg",INDEX(C24,1),IF('1. ALG II Monats-Berechnung'!$L$1="Bayern",INDEX(E24,1),IF('1. ALG II Monats-Berechnung'!$L$1="Berlin",INDEX(G24,1),IF('1. ALG II Monats-Berechnung'!$L$1="Brandenburg",INDEX(I24,1),IF('1. ALG II Monats-Berechnung'!$L$1="Bremen",INDEX(K24,1),IF('1. ALG II Monats-Berechnung'!$L$1="Hamburg",INDEX(M24,1),IF('1. ALG II Monats-Berechnung'!$L$1="Hessen",INDEX(O24,1),IF('1. ALG II Monats-Berechnung'!$L$1="Mecklenburg-Vorpommern",INDEX(Q24,1),IF('1. ALG II Monats-Berechnung'!$L$1="Niedersachsen",INDEX(S24,1),IF('1. ALG II Monats-Berechnung'!$L$1="Nordrhein-Westfalen",INDEX(U24,1),IF('1. ALG II Monats-Berechnung'!$L$1="Rheinland-Pfalz",INDEX(W24,1),IF('1. ALG II Monats-Berechnung'!$L$1="Saarland",INDEX(Y24,1),IF('1. ALG II Monats-Berechnung'!$L$1="Sachsen",INDEX(AA24,1),IF('1. ALG II Monats-Berechnung'!$L$1="Sachsen-Anhalt",INDEX(AC24,1),IF('1. ALG II Monats-Berechnung'!$L$1="Schleswig-Holstein",INDEX(AE24,1),IF('1. ALG II Monats-Berechnung'!$L$1="Thüringen",INDEX(AG24,1),""))))))))))))))))</f>
        <v>III</v>
      </c>
    </row>
    <row r="389" spans="2:3" x14ac:dyDescent="0.2">
      <c r="B389" t="str">
        <f>IF('1. ALG II Monats-Berechnung'!$L$1="Baden-Württemberg",INDEX(B25,1),IF('1. ALG II Monats-Berechnung'!$L$1="Bayern",INDEX(D25,1),IF('1. ALG II Monats-Berechnung'!$L$1="Berlin",INDEX(F25,1),IF('1. ALG II Monats-Berechnung'!$L$1="Brandenburg",INDEX(H25,1),IF('1. ALG II Monats-Berechnung'!$L$1="Bremen",INDEX(J25,1),IF('1. ALG II Monats-Berechnung'!$L$1="Hamburg",INDEX(L25,1),IF('1. ALG II Monats-Berechnung'!$L$1="Hessen",INDEX(N25,1),IF('1. ALG II Monats-Berechnung'!$L$1="Mecklenburg-Vorpommern",INDEX(P25,1),IF('1. ALG II Monats-Berechnung'!$L$1="Niedersachsen",INDEX(R25,1),IF('1. ALG II Monats-Berechnung'!$L$1="Nordrhein-Westfalen",INDEX(T25,1),IF('1. ALG II Monats-Berechnung'!$L$1="Rheinland-Pfalz",INDEX(V25,1),IF('1. ALG II Monats-Berechnung'!$L$1="Saarland",INDEX(X25,1),IF('1. ALG II Monats-Berechnung'!$L$1="Sachsen",INDEX(Z25,1),IF('1. ALG II Monats-Berechnung'!$L$1="Sachsen-Anhalt",INDEX(AB25,1),IF('1. ALG II Monats-Berechnung'!$L$1="Schleswig-Holstein",INDEX(AD25,1),IF('1. ALG II Monats-Berechnung'!$L$1="Thüringen",INDEX(AF25,1),""))))))))))))))))</f>
        <v>Anröchte</v>
      </c>
      <c r="C389" t="str">
        <f>IF('1. ALG II Monats-Berechnung'!$L$1="Baden-Württemberg",INDEX(C25,1),IF('1. ALG II Monats-Berechnung'!$L$1="Bayern",INDEX(E25,1),IF('1. ALG II Monats-Berechnung'!$L$1="Berlin",INDEX(G25,1),IF('1. ALG II Monats-Berechnung'!$L$1="Brandenburg",INDEX(I25,1),IF('1. ALG II Monats-Berechnung'!$L$1="Bremen",INDEX(K25,1),IF('1. ALG II Monats-Berechnung'!$L$1="Hamburg",INDEX(M25,1),IF('1. ALG II Monats-Berechnung'!$L$1="Hessen",INDEX(O25,1),IF('1. ALG II Monats-Berechnung'!$L$1="Mecklenburg-Vorpommern",INDEX(Q25,1),IF('1. ALG II Monats-Berechnung'!$L$1="Niedersachsen",INDEX(S25,1),IF('1. ALG II Monats-Berechnung'!$L$1="Nordrhein-Westfalen",INDEX(U25,1),IF('1. ALG II Monats-Berechnung'!$L$1="Rheinland-Pfalz",INDEX(W25,1),IF('1. ALG II Monats-Berechnung'!$L$1="Saarland",INDEX(Y25,1),IF('1. ALG II Monats-Berechnung'!$L$1="Sachsen",INDEX(AA25,1),IF('1. ALG II Monats-Berechnung'!$L$1="Sachsen-Anhalt",INDEX(AC25,1),IF('1. ALG II Monats-Berechnung'!$L$1="Schleswig-Holstein",INDEX(AE25,1),IF('1. ALG II Monats-Berechnung'!$L$1="Thüringen",INDEX(AG25,1),""))))))))))))))))</f>
        <v>I</v>
      </c>
    </row>
    <row r="390" spans="2:3" x14ac:dyDescent="0.2">
      <c r="B390" t="str">
        <f>IF('1. ALG II Monats-Berechnung'!$L$1="Baden-Württemberg",INDEX(B26,1),IF('1. ALG II Monats-Berechnung'!$L$1="Bayern",INDEX(D26,1),IF('1. ALG II Monats-Berechnung'!$L$1="Berlin",INDEX(F26,1),IF('1. ALG II Monats-Berechnung'!$L$1="Brandenburg",INDEX(H26,1),IF('1. ALG II Monats-Berechnung'!$L$1="Bremen",INDEX(J26,1),IF('1. ALG II Monats-Berechnung'!$L$1="Hamburg",INDEX(L26,1),IF('1. ALG II Monats-Berechnung'!$L$1="Hessen",INDEX(N26,1),IF('1. ALG II Monats-Berechnung'!$L$1="Mecklenburg-Vorpommern",INDEX(P26,1),IF('1. ALG II Monats-Berechnung'!$L$1="Niedersachsen",INDEX(R26,1),IF('1. ALG II Monats-Berechnung'!$L$1="Nordrhein-Westfalen",INDEX(T26,1),IF('1. ALG II Monats-Berechnung'!$L$1="Rheinland-Pfalz",INDEX(V26,1),IF('1. ALG II Monats-Berechnung'!$L$1="Saarland",INDEX(X26,1),IF('1. ALG II Monats-Berechnung'!$L$1="Sachsen",INDEX(Z26,1),IF('1. ALG II Monats-Berechnung'!$L$1="Sachsen-Anhalt",INDEX(AB26,1),IF('1. ALG II Monats-Berechnung'!$L$1="Schleswig-Holstein",INDEX(AD26,1),IF('1. ALG II Monats-Berechnung'!$L$1="Thüringen",INDEX(AF26,1),""))))))))))))))))</f>
        <v>Arnsberg, Stadt</v>
      </c>
      <c r="C390" t="str">
        <f>IF('1. ALG II Monats-Berechnung'!$L$1="Baden-Württemberg",INDEX(C26,1),IF('1. ALG II Monats-Berechnung'!$L$1="Bayern",INDEX(E26,1),IF('1. ALG II Monats-Berechnung'!$L$1="Berlin",INDEX(G26,1),IF('1. ALG II Monats-Berechnung'!$L$1="Brandenburg",INDEX(I26,1),IF('1. ALG II Monats-Berechnung'!$L$1="Bremen",INDEX(K26,1),IF('1. ALG II Monats-Berechnung'!$L$1="Hamburg",INDEX(M26,1),IF('1. ALG II Monats-Berechnung'!$L$1="Hessen",INDEX(O26,1),IF('1. ALG II Monats-Berechnung'!$L$1="Mecklenburg-Vorpommern",INDEX(Q26,1),IF('1. ALG II Monats-Berechnung'!$L$1="Niedersachsen",INDEX(S26,1),IF('1. ALG II Monats-Berechnung'!$L$1="Nordrhein-Westfalen",INDEX(U26,1),IF('1. ALG II Monats-Berechnung'!$L$1="Rheinland-Pfalz",INDEX(W26,1),IF('1. ALG II Monats-Berechnung'!$L$1="Saarland",INDEX(Y26,1),IF('1. ALG II Monats-Berechnung'!$L$1="Sachsen",INDEX(AA26,1),IF('1. ALG II Monats-Berechnung'!$L$1="Sachsen-Anhalt",INDEX(AC26,1),IF('1. ALG II Monats-Berechnung'!$L$1="Schleswig-Holstein",INDEX(AE26,1),IF('1. ALG II Monats-Berechnung'!$L$1="Thüringen",INDEX(AG26,1),""))))))))))))))))</f>
        <v>II</v>
      </c>
    </row>
    <row r="391" spans="2:3" x14ac:dyDescent="0.2">
      <c r="B391" t="str">
        <f>IF('1. ALG II Monats-Berechnung'!$L$1="Baden-Württemberg",INDEX(B27,1),IF('1. ALG II Monats-Berechnung'!$L$1="Bayern",INDEX(D27,1),IF('1. ALG II Monats-Berechnung'!$L$1="Berlin",INDEX(F27,1),IF('1. ALG II Monats-Berechnung'!$L$1="Brandenburg",INDEX(H27,1),IF('1. ALG II Monats-Berechnung'!$L$1="Bremen",INDEX(J27,1),IF('1. ALG II Monats-Berechnung'!$L$1="Hamburg",INDEX(L27,1),IF('1. ALG II Monats-Berechnung'!$L$1="Hessen",INDEX(N27,1),IF('1. ALG II Monats-Berechnung'!$L$1="Mecklenburg-Vorpommern",INDEX(P27,1),IF('1. ALG II Monats-Berechnung'!$L$1="Niedersachsen",INDEX(R27,1),IF('1. ALG II Monats-Berechnung'!$L$1="Nordrhein-Westfalen",INDEX(T27,1),IF('1. ALG II Monats-Berechnung'!$L$1="Rheinland-Pfalz",INDEX(V27,1),IF('1. ALG II Monats-Berechnung'!$L$1="Saarland",INDEX(X27,1),IF('1. ALG II Monats-Berechnung'!$L$1="Sachsen",INDEX(Z27,1),IF('1. ALG II Monats-Berechnung'!$L$1="Sachsen-Anhalt",INDEX(AB27,1),IF('1. ALG II Monats-Berechnung'!$L$1="Schleswig-Holstein",INDEX(AD27,1),IF('1. ALG II Monats-Berechnung'!$L$1="Thüringen",INDEX(AF27,1),""))))))))))))))))</f>
        <v>Ascheberg</v>
      </c>
      <c r="C391" t="str">
        <f>IF('1. ALG II Monats-Berechnung'!$L$1="Baden-Württemberg",INDEX(C27,1),IF('1. ALG II Monats-Berechnung'!$L$1="Bayern",INDEX(E27,1),IF('1. ALG II Monats-Berechnung'!$L$1="Berlin",INDEX(G27,1),IF('1. ALG II Monats-Berechnung'!$L$1="Brandenburg",INDEX(I27,1),IF('1. ALG II Monats-Berechnung'!$L$1="Bremen",INDEX(K27,1),IF('1. ALG II Monats-Berechnung'!$L$1="Hamburg",INDEX(M27,1),IF('1. ALG II Monats-Berechnung'!$L$1="Hessen",INDEX(O27,1),IF('1. ALG II Monats-Berechnung'!$L$1="Mecklenburg-Vorpommern",INDEX(Q27,1),IF('1. ALG II Monats-Berechnung'!$L$1="Niedersachsen",INDEX(S27,1),IF('1. ALG II Monats-Berechnung'!$L$1="Nordrhein-Westfalen",INDEX(U27,1),IF('1. ALG II Monats-Berechnung'!$L$1="Rheinland-Pfalz",INDEX(W27,1),IF('1. ALG II Monats-Berechnung'!$L$1="Saarland",INDEX(Y27,1),IF('1. ALG II Monats-Berechnung'!$L$1="Sachsen",INDEX(AA27,1),IF('1. ALG II Monats-Berechnung'!$L$1="Sachsen-Anhalt",INDEX(AC27,1),IF('1. ALG II Monats-Berechnung'!$L$1="Schleswig-Holstein",INDEX(AE27,1),IF('1. ALG II Monats-Berechnung'!$L$1="Thüringen",INDEX(AG27,1),""))))))))))))))))</f>
        <v>II</v>
      </c>
    </row>
    <row r="392" spans="2:3" x14ac:dyDescent="0.2">
      <c r="B392" t="str">
        <f>IF('1. ALG II Monats-Berechnung'!$L$1="Baden-Württemberg",INDEX(B28,1),IF('1. ALG II Monats-Berechnung'!$L$1="Bayern",INDEX(D28,1),IF('1. ALG II Monats-Berechnung'!$L$1="Berlin",INDEX(F28,1),IF('1. ALG II Monats-Berechnung'!$L$1="Brandenburg",INDEX(H28,1),IF('1. ALG II Monats-Berechnung'!$L$1="Bremen",INDEX(J28,1),IF('1. ALG II Monats-Berechnung'!$L$1="Hamburg",INDEX(L28,1),IF('1. ALG II Monats-Berechnung'!$L$1="Hessen",INDEX(N28,1),IF('1. ALG II Monats-Berechnung'!$L$1="Mecklenburg-Vorpommern",INDEX(P28,1),IF('1. ALG II Monats-Berechnung'!$L$1="Niedersachsen",INDEX(R28,1),IF('1. ALG II Monats-Berechnung'!$L$1="Nordrhein-Westfalen",INDEX(T28,1),IF('1. ALG II Monats-Berechnung'!$L$1="Rheinland-Pfalz",INDEX(V28,1),IF('1. ALG II Monats-Berechnung'!$L$1="Saarland",INDEX(X28,1),IF('1. ALG II Monats-Berechnung'!$L$1="Sachsen",INDEX(Z28,1),IF('1. ALG II Monats-Berechnung'!$L$1="Sachsen-Anhalt",INDEX(AB28,1),IF('1. ALG II Monats-Berechnung'!$L$1="Schleswig-Holstein",INDEX(AD28,1),IF('1. ALG II Monats-Berechnung'!$L$1="Thüringen",INDEX(AF28,1),""))))))))))))))))</f>
        <v>Attendorn, Stadt</v>
      </c>
      <c r="C392" t="str">
        <f>IF('1. ALG II Monats-Berechnung'!$L$1="Baden-Württemberg",INDEX(C28,1),IF('1. ALG II Monats-Berechnung'!$L$1="Bayern",INDEX(E28,1),IF('1. ALG II Monats-Berechnung'!$L$1="Berlin",INDEX(G28,1),IF('1. ALG II Monats-Berechnung'!$L$1="Brandenburg",INDEX(I28,1),IF('1. ALG II Monats-Berechnung'!$L$1="Bremen",INDEX(K28,1),IF('1. ALG II Monats-Berechnung'!$L$1="Hamburg",INDEX(M28,1),IF('1. ALG II Monats-Berechnung'!$L$1="Hessen",INDEX(O28,1),IF('1. ALG II Monats-Berechnung'!$L$1="Mecklenburg-Vorpommern",INDEX(Q28,1),IF('1. ALG II Monats-Berechnung'!$L$1="Niedersachsen",INDEX(S28,1),IF('1. ALG II Monats-Berechnung'!$L$1="Nordrhein-Westfalen",INDEX(U28,1),IF('1. ALG II Monats-Berechnung'!$L$1="Rheinland-Pfalz",INDEX(W28,1),IF('1. ALG II Monats-Berechnung'!$L$1="Saarland",INDEX(Y28,1),IF('1. ALG II Monats-Berechnung'!$L$1="Sachsen",INDEX(AA28,1),IF('1. ALG II Monats-Berechnung'!$L$1="Sachsen-Anhalt",INDEX(AC28,1),IF('1. ALG II Monats-Berechnung'!$L$1="Schleswig-Holstein",INDEX(AE28,1),IF('1. ALG II Monats-Berechnung'!$L$1="Thüringen",INDEX(AG28,1),""))))))))))))))))</f>
        <v>II</v>
      </c>
    </row>
    <row r="393" spans="2:3" x14ac:dyDescent="0.2">
      <c r="B393" t="str">
        <f>IF('1. ALG II Monats-Berechnung'!$L$1="Baden-Württemberg",INDEX(B29,1),IF('1. ALG II Monats-Berechnung'!$L$1="Bayern",INDEX(D29,1),IF('1. ALG II Monats-Berechnung'!$L$1="Berlin",INDEX(F29,1),IF('1. ALG II Monats-Berechnung'!$L$1="Brandenburg",INDEX(H29,1),IF('1. ALG II Monats-Berechnung'!$L$1="Bremen",INDEX(J29,1),IF('1. ALG II Monats-Berechnung'!$L$1="Hamburg",INDEX(L29,1),IF('1. ALG II Monats-Berechnung'!$L$1="Hessen",INDEX(N29,1),IF('1. ALG II Monats-Berechnung'!$L$1="Mecklenburg-Vorpommern",INDEX(P29,1),IF('1. ALG II Monats-Berechnung'!$L$1="Niedersachsen",INDEX(R29,1),IF('1. ALG II Monats-Berechnung'!$L$1="Nordrhein-Westfalen",INDEX(T29,1),IF('1. ALG II Monats-Berechnung'!$L$1="Rheinland-Pfalz",INDEX(V29,1),IF('1. ALG II Monats-Berechnung'!$L$1="Saarland",INDEX(X29,1),IF('1. ALG II Monats-Berechnung'!$L$1="Sachsen",INDEX(Z29,1),IF('1. ALG II Monats-Berechnung'!$L$1="Sachsen-Anhalt",INDEX(AB29,1),IF('1. ALG II Monats-Berechnung'!$L$1="Schleswig-Holstein",INDEX(AD29,1),IF('1. ALG II Monats-Berechnung'!$L$1="Thüringen",INDEX(AF29,1),""))))))))))))))))</f>
        <v>Bad Berleburg, Stadt</v>
      </c>
      <c r="C393" t="str">
        <f>IF('1. ALG II Monats-Berechnung'!$L$1="Baden-Württemberg",INDEX(C29,1),IF('1. ALG II Monats-Berechnung'!$L$1="Bayern",INDEX(E29,1),IF('1. ALG II Monats-Berechnung'!$L$1="Berlin",INDEX(G29,1),IF('1. ALG II Monats-Berechnung'!$L$1="Brandenburg",INDEX(I29,1),IF('1. ALG II Monats-Berechnung'!$L$1="Bremen",INDEX(K29,1),IF('1. ALG II Monats-Berechnung'!$L$1="Hamburg",INDEX(M29,1),IF('1. ALG II Monats-Berechnung'!$L$1="Hessen",INDEX(O29,1),IF('1. ALG II Monats-Berechnung'!$L$1="Mecklenburg-Vorpommern",INDEX(Q29,1),IF('1. ALG II Monats-Berechnung'!$L$1="Niedersachsen",INDEX(S29,1),IF('1. ALG II Monats-Berechnung'!$L$1="Nordrhein-Westfalen",INDEX(U29,1),IF('1. ALG II Monats-Berechnung'!$L$1="Rheinland-Pfalz",INDEX(W29,1),IF('1. ALG II Monats-Berechnung'!$L$1="Saarland",INDEX(Y29,1),IF('1. ALG II Monats-Berechnung'!$L$1="Sachsen",INDEX(AA29,1),IF('1. ALG II Monats-Berechnung'!$L$1="Sachsen-Anhalt",INDEX(AC29,1),IF('1. ALG II Monats-Berechnung'!$L$1="Schleswig-Holstein",INDEX(AE29,1),IF('1. ALG II Monats-Berechnung'!$L$1="Thüringen",INDEX(AG29,1),""))))))))))))))))</f>
        <v>II</v>
      </c>
    </row>
    <row r="394" spans="2:3" x14ac:dyDescent="0.2">
      <c r="B394" t="str">
        <f>IF('1. ALG II Monats-Berechnung'!$L$1="Baden-Württemberg",INDEX(B30,1),IF('1. ALG II Monats-Berechnung'!$L$1="Bayern",INDEX(D30,1),IF('1. ALG II Monats-Berechnung'!$L$1="Berlin",INDEX(F30,1),IF('1. ALG II Monats-Berechnung'!$L$1="Brandenburg",INDEX(H30,1),IF('1. ALG II Monats-Berechnung'!$L$1="Bremen",INDEX(J30,1),IF('1. ALG II Monats-Berechnung'!$L$1="Hamburg",INDEX(L30,1),IF('1. ALG II Monats-Berechnung'!$L$1="Hessen",INDEX(N30,1),IF('1. ALG II Monats-Berechnung'!$L$1="Mecklenburg-Vorpommern",INDEX(P30,1),IF('1. ALG II Monats-Berechnung'!$L$1="Niedersachsen",INDEX(R30,1),IF('1. ALG II Monats-Berechnung'!$L$1="Nordrhein-Westfalen",INDEX(T30,1),IF('1. ALG II Monats-Berechnung'!$L$1="Rheinland-Pfalz",INDEX(V30,1),IF('1. ALG II Monats-Berechnung'!$L$1="Saarland",INDEX(X30,1),IF('1. ALG II Monats-Berechnung'!$L$1="Sachsen",INDEX(Z30,1),IF('1. ALG II Monats-Berechnung'!$L$1="Sachsen-Anhalt",INDEX(AB30,1),IF('1. ALG II Monats-Berechnung'!$L$1="Schleswig-Holstein",INDEX(AD30,1),IF('1. ALG II Monats-Berechnung'!$L$1="Thüringen",INDEX(AF30,1),""))))))))))))))))</f>
        <v>Bad Driburg, Stadt</v>
      </c>
      <c r="C394" t="str">
        <f>IF('1. ALG II Monats-Berechnung'!$L$1="Baden-Württemberg",INDEX(C30,1),IF('1. ALG II Monats-Berechnung'!$L$1="Bayern",INDEX(E30,1),IF('1. ALG II Monats-Berechnung'!$L$1="Berlin",INDEX(G30,1),IF('1. ALG II Monats-Berechnung'!$L$1="Brandenburg",INDEX(I30,1),IF('1. ALG II Monats-Berechnung'!$L$1="Bremen",INDEX(K30,1),IF('1. ALG II Monats-Berechnung'!$L$1="Hamburg",INDEX(M30,1),IF('1. ALG II Monats-Berechnung'!$L$1="Hessen",INDEX(O30,1),IF('1. ALG II Monats-Berechnung'!$L$1="Mecklenburg-Vorpommern",INDEX(Q30,1),IF('1. ALG II Monats-Berechnung'!$L$1="Niedersachsen",INDEX(S30,1),IF('1. ALG II Monats-Berechnung'!$L$1="Nordrhein-Westfalen",INDEX(U30,1),IF('1. ALG II Monats-Berechnung'!$L$1="Rheinland-Pfalz",INDEX(W30,1),IF('1. ALG II Monats-Berechnung'!$L$1="Saarland",INDEX(Y30,1),IF('1. ALG II Monats-Berechnung'!$L$1="Sachsen",INDEX(AA30,1),IF('1. ALG II Monats-Berechnung'!$L$1="Sachsen-Anhalt",INDEX(AC30,1),IF('1. ALG II Monats-Berechnung'!$L$1="Schleswig-Holstein",INDEX(AE30,1),IF('1. ALG II Monats-Berechnung'!$L$1="Thüringen",INDEX(AG30,1),""))))))))))))))))</f>
        <v>I</v>
      </c>
    </row>
    <row r="395" spans="2:3" x14ac:dyDescent="0.2">
      <c r="B395" t="str">
        <f>IF('1. ALG II Monats-Berechnung'!$L$1="Baden-Württemberg",INDEX(B31,1),IF('1. ALG II Monats-Berechnung'!$L$1="Bayern",INDEX(D31,1),IF('1. ALG II Monats-Berechnung'!$L$1="Berlin",INDEX(F31,1),IF('1. ALG II Monats-Berechnung'!$L$1="Brandenburg",INDEX(H31,1),IF('1. ALG II Monats-Berechnung'!$L$1="Bremen",INDEX(J31,1),IF('1. ALG II Monats-Berechnung'!$L$1="Hamburg",INDEX(L31,1),IF('1. ALG II Monats-Berechnung'!$L$1="Hessen",INDEX(N31,1),IF('1. ALG II Monats-Berechnung'!$L$1="Mecklenburg-Vorpommern",INDEX(P31,1),IF('1. ALG II Monats-Berechnung'!$L$1="Niedersachsen",INDEX(R31,1),IF('1. ALG II Monats-Berechnung'!$L$1="Nordrhein-Westfalen",INDEX(T31,1),IF('1. ALG II Monats-Berechnung'!$L$1="Rheinland-Pfalz",INDEX(V31,1),IF('1. ALG II Monats-Berechnung'!$L$1="Saarland",INDEX(X31,1),IF('1. ALG II Monats-Berechnung'!$L$1="Sachsen",INDEX(Z31,1),IF('1. ALG II Monats-Berechnung'!$L$1="Sachsen-Anhalt",INDEX(AB31,1),IF('1. ALG II Monats-Berechnung'!$L$1="Schleswig-Holstein",INDEX(AD31,1),IF('1. ALG II Monats-Berechnung'!$L$1="Thüringen",INDEX(AF31,1),""))))))))))))))))</f>
        <v>Bad Honnef, Stadt</v>
      </c>
      <c r="C395" t="str">
        <f>IF('1. ALG II Monats-Berechnung'!$L$1="Baden-Württemberg",INDEX(C31,1),IF('1. ALG II Monats-Berechnung'!$L$1="Bayern",INDEX(E31,1),IF('1. ALG II Monats-Berechnung'!$L$1="Berlin",INDEX(G31,1),IF('1. ALG II Monats-Berechnung'!$L$1="Brandenburg",INDEX(I31,1),IF('1. ALG II Monats-Berechnung'!$L$1="Bremen",INDEX(K31,1),IF('1. ALG II Monats-Berechnung'!$L$1="Hamburg",INDEX(M31,1),IF('1. ALG II Monats-Berechnung'!$L$1="Hessen",INDEX(O31,1),IF('1. ALG II Monats-Berechnung'!$L$1="Mecklenburg-Vorpommern",INDEX(Q31,1),IF('1. ALG II Monats-Berechnung'!$L$1="Niedersachsen",INDEX(S31,1),IF('1. ALG II Monats-Berechnung'!$L$1="Nordrhein-Westfalen",INDEX(U31,1),IF('1. ALG II Monats-Berechnung'!$L$1="Rheinland-Pfalz",INDEX(W31,1),IF('1. ALG II Monats-Berechnung'!$L$1="Saarland",INDEX(Y31,1),IF('1. ALG II Monats-Berechnung'!$L$1="Sachsen",INDEX(AA31,1),IF('1. ALG II Monats-Berechnung'!$L$1="Sachsen-Anhalt",INDEX(AC31,1),IF('1. ALG II Monats-Berechnung'!$L$1="Schleswig-Holstein",INDEX(AE31,1),IF('1. ALG II Monats-Berechnung'!$L$1="Thüringen",INDEX(AG31,1),""))))))))))))))))</f>
        <v>IV</v>
      </c>
    </row>
    <row r="396" spans="2:3" x14ac:dyDescent="0.2">
      <c r="B396" t="str">
        <f>IF('1. ALG II Monats-Berechnung'!$L$1="Baden-Württemberg",INDEX(B32,1),IF('1. ALG II Monats-Berechnung'!$L$1="Bayern",INDEX(D32,1),IF('1. ALG II Monats-Berechnung'!$L$1="Berlin",INDEX(F32,1),IF('1. ALG II Monats-Berechnung'!$L$1="Brandenburg",INDEX(H32,1),IF('1. ALG II Monats-Berechnung'!$L$1="Bremen",INDEX(J32,1),IF('1. ALG II Monats-Berechnung'!$L$1="Hamburg",INDEX(L32,1),IF('1. ALG II Monats-Berechnung'!$L$1="Hessen",INDEX(N32,1),IF('1. ALG II Monats-Berechnung'!$L$1="Mecklenburg-Vorpommern",INDEX(P32,1),IF('1. ALG II Monats-Berechnung'!$L$1="Niedersachsen",INDEX(R32,1),IF('1. ALG II Monats-Berechnung'!$L$1="Nordrhein-Westfalen",INDEX(T32,1),IF('1. ALG II Monats-Berechnung'!$L$1="Rheinland-Pfalz",INDEX(V32,1),IF('1. ALG II Monats-Berechnung'!$L$1="Saarland",INDEX(X32,1),IF('1. ALG II Monats-Berechnung'!$L$1="Sachsen",INDEX(Z32,1),IF('1. ALG II Monats-Berechnung'!$L$1="Sachsen-Anhalt",INDEX(AB32,1),IF('1. ALG II Monats-Berechnung'!$L$1="Schleswig-Holstein",INDEX(AD32,1),IF('1. ALG II Monats-Berechnung'!$L$1="Thüringen",INDEX(AF32,1),""))))))))))))))))</f>
        <v>Bad Laasphe, Stadt</v>
      </c>
      <c r="C396" t="str">
        <f>IF('1. ALG II Monats-Berechnung'!$L$1="Baden-Württemberg",INDEX(C32,1),IF('1. ALG II Monats-Berechnung'!$L$1="Bayern",INDEX(E32,1),IF('1. ALG II Monats-Berechnung'!$L$1="Berlin",INDEX(G32,1),IF('1. ALG II Monats-Berechnung'!$L$1="Brandenburg",INDEX(I32,1),IF('1. ALG II Monats-Berechnung'!$L$1="Bremen",INDEX(K32,1),IF('1. ALG II Monats-Berechnung'!$L$1="Hamburg",INDEX(M32,1),IF('1. ALG II Monats-Berechnung'!$L$1="Hessen",INDEX(O32,1),IF('1. ALG II Monats-Berechnung'!$L$1="Mecklenburg-Vorpommern",INDEX(Q32,1),IF('1. ALG II Monats-Berechnung'!$L$1="Niedersachsen",INDEX(S32,1),IF('1. ALG II Monats-Berechnung'!$L$1="Nordrhein-Westfalen",INDEX(U32,1),IF('1. ALG II Monats-Berechnung'!$L$1="Rheinland-Pfalz",INDEX(W32,1),IF('1. ALG II Monats-Berechnung'!$L$1="Saarland",INDEX(Y32,1),IF('1. ALG II Monats-Berechnung'!$L$1="Sachsen",INDEX(AA32,1),IF('1. ALG II Monats-Berechnung'!$L$1="Sachsen-Anhalt",INDEX(AC32,1),IF('1. ALG II Monats-Berechnung'!$L$1="Schleswig-Holstein",INDEX(AE32,1),IF('1. ALG II Monats-Berechnung'!$L$1="Thüringen",INDEX(AG32,1),""))))))))))))))))</f>
        <v>II</v>
      </c>
    </row>
    <row r="397" spans="2:3" x14ac:dyDescent="0.2">
      <c r="B397" t="str">
        <f>IF('1. ALG II Monats-Berechnung'!$L$1="Baden-Württemberg",INDEX(B33,1),IF('1. ALG II Monats-Berechnung'!$L$1="Bayern",INDEX(D33,1),IF('1. ALG II Monats-Berechnung'!$L$1="Berlin",INDEX(F33,1),IF('1. ALG II Monats-Berechnung'!$L$1="Brandenburg",INDEX(H33,1),IF('1. ALG II Monats-Berechnung'!$L$1="Bremen",INDEX(J33,1),IF('1. ALG II Monats-Berechnung'!$L$1="Hamburg",INDEX(L33,1),IF('1. ALG II Monats-Berechnung'!$L$1="Hessen",INDEX(N33,1),IF('1. ALG II Monats-Berechnung'!$L$1="Mecklenburg-Vorpommern",INDEX(P33,1),IF('1. ALG II Monats-Berechnung'!$L$1="Niedersachsen",INDEX(R33,1),IF('1. ALG II Monats-Berechnung'!$L$1="Nordrhein-Westfalen",INDEX(T33,1),IF('1. ALG II Monats-Berechnung'!$L$1="Rheinland-Pfalz",INDEX(V33,1),IF('1. ALG II Monats-Berechnung'!$L$1="Saarland",INDEX(X33,1),IF('1. ALG II Monats-Berechnung'!$L$1="Sachsen",INDEX(Z33,1),IF('1. ALG II Monats-Berechnung'!$L$1="Sachsen-Anhalt",INDEX(AB33,1),IF('1. ALG II Monats-Berechnung'!$L$1="Schleswig-Holstein",INDEX(AD33,1),IF('1. ALG II Monats-Berechnung'!$L$1="Thüringen",INDEX(AF33,1),""))))))))))))))))</f>
        <v>Bad Lippspringe, Stadt</v>
      </c>
      <c r="C397" t="str">
        <f>IF('1. ALG II Monats-Berechnung'!$L$1="Baden-Württemberg",INDEX(C33,1),IF('1. ALG II Monats-Berechnung'!$L$1="Bayern",INDEX(E33,1),IF('1. ALG II Monats-Berechnung'!$L$1="Berlin",INDEX(G33,1),IF('1. ALG II Monats-Berechnung'!$L$1="Brandenburg",INDEX(I33,1),IF('1. ALG II Monats-Berechnung'!$L$1="Bremen",INDEX(K33,1),IF('1. ALG II Monats-Berechnung'!$L$1="Hamburg",INDEX(M33,1),IF('1. ALG II Monats-Berechnung'!$L$1="Hessen",INDEX(O33,1),IF('1. ALG II Monats-Berechnung'!$L$1="Mecklenburg-Vorpommern",INDEX(Q33,1),IF('1. ALG II Monats-Berechnung'!$L$1="Niedersachsen",INDEX(S33,1),IF('1. ALG II Monats-Berechnung'!$L$1="Nordrhein-Westfalen",INDEX(U33,1),IF('1. ALG II Monats-Berechnung'!$L$1="Rheinland-Pfalz",INDEX(W33,1),IF('1. ALG II Monats-Berechnung'!$L$1="Saarland",INDEX(Y33,1),IF('1. ALG II Monats-Berechnung'!$L$1="Sachsen",INDEX(AA33,1),IF('1. ALG II Monats-Berechnung'!$L$1="Sachsen-Anhalt",INDEX(AC33,1),IF('1. ALG II Monats-Berechnung'!$L$1="Schleswig-Holstein",INDEX(AE33,1),IF('1. ALG II Monats-Berechnung'!$L$1="Thüringen",INDEX(AG33,1),""))))))))))))))))</f>
        <v>II</v>
      </c>
    </row>
    <row r="398" spans="2:3" x14ac:dyDescent="0.2">
      <c r="B398" t="str">
        <f>IF('1. ALG II Monats-Berechnung'!$L$1="Baden-Württemberg",INDEX(B34,1),IF('1. ALG II Monats-Berechnung'!$L$1="Bayern",INDEX(D34,1),IF('1. ALG II Monats-Berechnung'!$L$1="Berlin",INDEX(F34,1),IF('1. ALG II Monats-Berechnung'!$L$1="Brandenburg",INDEX(H34,1),IF('1. ALG II Monats-Berechnung'!$L$1="Bremen",INDEX(J34,1),IF('1. ALG II Monats-Berechnung'!$L$1="Hamburg",INDEX(L34,1),IF('1. ALG II Monats-Berechnung'!$L$1="Hessen",INDEX(N34,1),IF('1. ALG II Monats-Berechnung'!$L$1="Mecklenburg-Vorpommern",INDEX(P34,1),IF('1. ALG II Monats-Berechnung'!$L$1="Niedersachsen",INDEX(R34,1),IF('1. ALG II Monats-Berechnung'!$L$1="Nordrhein-Westfalen",INDEX(T34,1),IF('1. ALG II Monats-Berechnung'!$L$1="Rheinland-Pfalz",INDEX(V34,1),IF('1. ALG II Monats-Berechnung'!$L$1="Saarland",INDEX(X34,1),IF('1. ALG II Monats-Berechnung'!$L$1="Sachsen",INDEX(Z34,1),IF('1. ALG II Monats-Berechnung'!$L$1="Sachsen-Anhalt",INDEX(AB34,1),IF('1. ALG II Monats-Berechnung'!$L$1="Schleswig-Holstein",INDEX(AD34,1),IF('1. ALG II Monats-Berechnung'!$L$1="Thüringen",INDEX(AF34,1),""))))))))))))))))</f>
        <v>Bad Münstereifel, Stadt</v>
      </c>
      <c r="C398" t="str">
        <f>IF('1. ALG II Monats-Berechnung'!$L$1="Baden-Württemberg",INDEX(C34,1),IF('1. ALG II Monats-Berechnung'!$L$1="Bayern",INDEX(E34,1),IF('1. ALG II Monats-Berechnung'!$L$1="Berlin",INDEX(G34,1),IF('1. ALG II Monats-Berechnung'!$L$1="Brandenburg",INDEX(I34,1),IF('1. ALG II Monats-Berechnung'!$L$1="Bremen",INDEX(K34,1),IF('1. ALG II Monats-Berechnung'!$L$1="Hamburg",INDEX(M34,1),IF('1. ALG II Monats-Berechnung'!$L$1="Hessen",INDEX(O34,1),IF('1. ALG II Monats-Berechnung'!$L$1="Mecklenburg-Vorpommern",INDEX(Q34,1),IF('1. ALG II Monats-Berechnung'!$L$1="Niedersachsen",INDEX(S34,1),IF('1. ALG II Monats-Berechnung'!$L$1="Nordrhein-Westfalen",INDEX(U34,1),IF('1. ALG II Monats-Berechnung'!$L$1="Rheinland-Pfalz",INDEX(W34,1),IF('1. ALG II Monats-Berechnung'!$L$1="Saarland",INDEX(Y34,1),IF('1. ALG II Monats-Berechnung'!$L$1="Sachsen",INDEX(AA34,1),IF('1. ALG II Monats-Berechnung'!$L$1="Sachsen-Anhalt",INDEX(AC34,1),IF('1. ALG II Monats-Berechnung'!$L$1="Schleswig-Holstein",INDEX(AE34,1),IF('1. ALG II Monats-Berechnung'!$L$1="Thüringen",INDEX(AG34,1),""))))))))))))))))</f>
        <v>II</v>
      </c>
    </row>
    <row r="399" spans="2:3" x14ac:dyDescent="0.2">
      <c r="B399" t="str">
        <f>IF('1. ALG II Monats-Berechnung'!$L$1="Baden-Württemberg",INDEX(B35,1),IF('1. ALG II Monats-Berechnung'!$L$1="Bayern",INDEX(D35,1),IF('1. ALG II Monats-Berechnung'!$L$1="Berlin",INDEX(F35,1),IF('1. ALG II Monats-Berechnung'!$L$1="Brandenburg",INDEX(H35,1),IF('1. ALG II Monats-Berechnung'!$L$1="Bremen",INDEX(J35,1),IF('1. ALG II Monats-Berechnung'!$L$1="Hamburg",INDEX(L35,1),IF('1. ALG II Monats-Berechnung'!$L$1="Hessen",INDEX(N35,1),IF('1. ALG II Monats-Berechnung'!$L$1="Mecklenburg-Vorpommern",INDEX(P35,1),IF('1. ALG II Monats-Berechnung'!$L$1="Niedersachsen",INDEX(R35,1),IF('1. ALG II Monats-Berechnung'!$L$1="Nordrhein-Westfalen",INDEX(T35,1),IF('1. ALG II Monats-Berechnung'!$L$1="Rheinland-Pfalz",INDEX(V35,1),IF('1. ALG II Monats-Berechnung'!$L$1="Saarland",INDEX(X35,1),IF('1. ALG II Monats-Berechnung'!$L$1="Sachsen",INDEX(Z35,1),IF('1. ALG II Monats-Berechnung'!$L$1="Sachsen-Anhalt",INDEX(AB35,1),IF('1. ALG II Monats-Berechnung'!$L$1="Schleswig-Holstein",INDEX(AD35,1),IF('1. ALG II Monats-Berechnung'!$L$1="Thüringen",INDEX(AF35,1),""))))))))))))))))</f>
        <v>Bad Oeynhausen, Stadt</v>
      </c>
      <c r="C399" t="str">
        <f>IF('1. ALG II Monats-Berechnung'!$L$1="Baden-Württemberg",INDEX(C35,1),IF('1. ALG II Monats-Berechnung'!$L$1="Bayern",INDEX(E35,1),IF('1. ALG II Monats-Berechnung'!$L$1="Berlin",INDEX(G35,1),IF('1. ALG II Monats-Berechnung'!$L$1="Brandenburg",INDEX(I35,1),IF('1. ALG II Monats-Berechnung'!$L$1="Bremen",INDEX(K35,1),IF('1. ALG II Monats-Berechnung'!$L$1="Hamburg",INDEX(M35,1),IF('1. ALG II Monats-Berechnung'!$L$1="Hessen",INDEX(O35,1),IF('1. ALG II Monats-Berechnung'!$L$1="Mecklenburg-Vorpommern",INDEX(Q35,1),IF('1. ALG II Monats-Berechnung'!$L$1="Niedersachsen",INDEX(S35,1),IF('1. ALG II Monats-Berechnung'!$L$1="Nordrhein-Westfalen",INDEX(U35,1),IF('1. ALG II Monats-Berechnung'!$L$1="Rheinland-Pfalz",INDEX(W35,1),IF('1. ALG II Monats-Berechnung'!$L$1="Saarland",INDEX(Y35,1),IF('1. ALG II Monats-Berechnung'!$L$1="Sachsen",INDEX(AA35,1),IF('1. ALG II Monats-Berechnung'!$L$1="Sachsen-Anhalt",INDEX(AC35,1),IF('1. ALG II Monats-Berechnung'!$L$1="Schleswig-Holstein",INDEX(AE35,1),IF('1. ALG II Monats-Berechnung'!$L$1="Thüringen",INDEX(AG35,1),""))))))))))))))))</f>
        <v>II</v>
      </c>
    </row>
    <row r="400" spans="2:3" x14ac:dyDescent="0.2">
      <c r="B400" t="str">
        <f>IF('1. ALG II Monats-Berechnung'!$L$1="Baden-Württemberg",INDEX(B36,1),IF('1. ALG II Monats-Berechnung'!$L$1="Bayern",INDEX(D36,1),IF('1. ALG II Monats-Berechnung'!$L$1="Berlin",INDEX(F36,1),IF('1. ALG II Monats-Berechnung'!$L$1="Brandenburg",INDEX(H36,1),IF('1. ALG II Monats-Berechnung'!$L$1="Bremen",INDEX(J36,1),IF('1. ALG II Monats-Berechnung'!$L$1="Hamburg",INDEX(L36,1),IF('1. ALG II Monats-Berechnung'!$L$1="Hessen",INDEX(N36,1),IF('1. ALG II Monats-Berechnung'!$L$1="Mecklenburg-Vorpommern",INDEX(P36,1),IF('1. ALG II Monats-Berechnung'!$L$1="Niedersachsen",INDEX(R36,1),IF('1. ALG II Monats-Berechnung'!$L$1="Nordrhein-Westfalen",INDEX(T36,1),IF('1. ALG II Monats-Berechnung'!$L$1="Rheinland-Pfalz",INDEX(V36,1),IF('1. ALG II Monats-Berechnung'!$L$1="Saarland",INDEX(X36,1),IF('1. ALG II Monats-Berechnung'!$L$1="Sachsen",INDEX(Z36,1),IF('1. ALG II Monats-Berechnung'!$L$1="Sachsen-Anhalt",INDEX(AB36,1),IF('1. ALG II Monats-Berechnung'!$L$1="Schleswig-Holstein",INDEX(AD36,1),IF('1. ALG II Monats-Berechnung'!$L$1="Thüringen",INDEX(AF36,1),""))))))))))))))))</f>
        <v>Bad Salzuflen, Stadt</v>
      </c>
      <c r="C400" t="str">
        <f>IF('1. ALG II Monats-Berechnung'!$L$1="Baden-Württemberg",INDEX(C36,1),IF('1. ALG II Monats-Berechnung'!$L$1="Bayern",INDEX(E36,1),IF('1. ALG II Monats-Berechnung'!$L$1="Berlin",INDEX(G36,1),IF('1. ALG II Monats-Berechnung'!$L$1="Brandenburg",INDEX(I36,1),IF('1. ALG II Monats-Berechnung'!$L$1="Bremen",INDEX(K36,1),IF('1. ALG II Monats-Berechnung'!$L$1="Hamburg",INDEX(M36,1),IF('1. ALG II Monats-Berechnung'!$L$1="Hessen",INDEX(O36,1),IF('1. ALG II Monats-Berechnung'!$L$1="Mecklenburg-Vorpommern",INDEX(Q36,1),IF('1. ALG II Monats-Berechnung'!$L$1="Niedersachsen",INDEX(S36,1),IF('1. ALG II Monats-Berechnung'!$L$1="Nordrhein-Westfalen",INDEX(U36,1),IF('1. ALG II Monats-Berechnung'!$L$1="Rheinland-Pfalz",INDEX(W36,1),IF('1. ALG II Monats-Berechnung'!$L$1="Saarland",INDEX(Y36,1),IF('1. ALG II Monats-Berechnung'!$L$1="Sachsen",INDEX(AA36,1),IF('1. ALG II Monats-Berechnung'!$L$1="Sachsen-Anhalt",INDEX(AC36,1),IF('1. ALG II Monats-Berechnung'!$L$1="Schleswig-Holstein",INDEX(AE36,1),IF('1. ALG II Monats-Berechnung'!$L$1="Thüringen",INDEX(AG36,1),""))))))))))))))))</f>
        <v>II</v>
      </c>
    </row>
    <row r="401" spans="2:3" x14ac:dyDescent="0.2">
      <c r="B401" t="str">
        <f>IF('1. ALG II Monats-Berechnung'!$L$1="Baden-Württemberg",INDEX(B37,1),IF('1. ALG II Monats-Berechnung'!$L$1="Bayern",INDEX(D37,1),IF('1. ALG II Monats-Berechnung'!$L$1="Berlin",INDEX(F37,1),IF('1. ALG II Monats-Berechnung'!$L$1="Brandenburg",INDEX(H37,1),IF('1. ALG II Monats-Berechnung'!$L$1="Bremen",INDEX(J37,1),IF('1. ALG II Monats-Berechnung'!$L$1="Hamburg",INDEX(L37,1),IF('1. ALG II Monats-Berechnung'!$L$1="Hessen",INDEX(N37,1),IF('1. ALG II Monats-Berechnung'!$L$1="Mecklenburg-Vorpommern",INDEX(P37,1),IF('1. ALG II Monats-Berechnung'!$L$1="Niedersachsen",INDEX(R37,1),IF('1. ALG II Monats-Berechnung'!$L$1="Nordrhein-Westfalen",INDEX(T37,1),IF('1. ALG II Monats-Berechnung'!$L$1="Rheinland-Pfalz",INDEX(V37,1),IF('1. ALG II Monats-Berechnung'!$L$1="Saarland",INDEX(X37,1),IF('1. ALG II Monats-Berechnung'!$L$1="Sachsen",INDEX(Z37,1),IF('1. ALG II Monats-Berechnung'!$L$1="Sachsen-Anhalt",INDEX(AB37,1),IF('1. ALG II Monats-Berechnung'!$L$1="Schleswig-Holstein",INDEX(AD37,1),IF('1. ALG II Monats-Berechnung'!$L$1="Thüringen",INDEX(AF37,1),""))))))))))))))))</f>
        <v>Bad Sassendorf</v>
      </c>
      <c r="C401" t="str">
        <f>IF('1. ALG II Monats-Berechnung'!$L$1="Baden-Württemberg",INDEX(C37,1),IF('1. ALG II Monats-Berechnung'!$L$1="Bayern",INDEX(E37,1),IF('1. ALG II Monats-Berechnung'!$L$1="Berlin",INDEX(G37,1),IF('1. ALG II Monats-Berechnung'!$L$1="Brandenburg",INDEX(I37,1),IF('1. ALG II Monats-Berechnung'!$L$1="Bremen",INDEX(K37,1),IF('1. ALG II Monats-Berechnung'!$L$1="Hamburg",INDEX(M37,1),IF('1. ALG II Monats-Berechnung'!$L$1="Hessen",INDEX(O37,1),IF('1. ALG II Monats-Berechnung'!$L$1="Mecklenburg-Vorpommern",INDEX(Q37,1),IF('1. ALG II Monats-Berechnung'!$L$1="Niedersachsen",INDEX(S37,1),IF('1. ALG II Monats-Berechnung'!$L$1="Nordrhein-Westfalen",INDEX(U37,1),IF('1. ALG II Monats-Berechnung'!$L$1="Rheinland-Pfalz",INDEX(W37,1),IF('1. ALG II Monats-Berechnung'!$L$1="Saarland",INDEX(Y37,1),IF('1. ALG II Monats-Berechnung'!$L$1="Sachsen",INDEX(AA37,1),IF('1. ALG II Monats-Berechnung'!$L$1="Sachsen-Anhalt",INDEX(AC37,1),IF('1. ALG II Monats-Berechnung'!$L$1="Schleswig-Holstein",INDEX(AE37,1),IF('1. ALG II Monats-Berechnung'!$L$1="Thüringen",INDEX(AG37,1),""))))))))))))))))</f>
        <v>II</v>
      </c>
    </row>
    <row r="402" spans="2:3" x14ac:dyDescent="0.2">
      <c r="B402" t="str">
        <f>IF('1. ALG II Monats-Berechnung'!$L$1="Baden-Württemberg",INDEX(B38,1),IF('1. ALG II Monats-Berechnung'!$L$1="Bayern",INDEX(D38,1),IF('1. ALG II Monats-Berechnung'!$L$1="Berlin",INDEX(F38,1),IF('1. ALG II Monats-Berechnung'!$L$1="Brandenburg",INDEX(H38,1),IF('1. ALG II Monats-Berechnung'!$L$1="Bremen",INDEX(J38,1),IF('1. ALG II Monats-Berechnung'!$L$1="Hamburg",INDEX(L38,1),IF('1. ALG II Monats-Berechnung'!$L$1="Hessen",INDEX(N38,1),IF('1. ALG II Monats-Berechnung'!$L$1="Mecklenburg-Vorpommern",INDEX(P38,1),IF('1. ALG II Monats-Berechnung'!$L$1="Niedersachsen",INDEX(R38,1),IF('1. ALG II Monats-Berechnung'!$L$1="Nordrhein-Westfalen",INDEX(T38,1),IF('1. ALG II Monats-Berechnung'!$L$1="Rheinland-Pfalz",INDEX(V38,1),IF('1. ALG II Monats-Berechnung'!$L$1="Saarland",INDEX(X38,1),IF('1. ALG II Monats-Berechnung'!$L$1="Sachsen",INDEX(Z38,1),IF('1. ALG II Monats-Berechnung'!$L$1="Sachsen-Anhalt",INDEX(AB38,1),IF('1. ALG II Monats-Berechnung'!$L$1="Schleswig-Holstein",INDEX(AD38,1),IF('1. ALG II Monats-Berechnung'!$L$1="Thüringen",INDEX(AF38,1),""))))))))))))))))</f>
        <v>Bad Wünnenberg, Stadt</v>
      </c>
      <c r="C402" t="str">
        <f>IF('1. ALG II Monats-Berechnung'!$L$1="Baden-Württemberg",INDEX(C38,1),IF('1. ALG II Monats-Berechnung'!$L$1="Bayern",INDEX(E38,1),IF('1. ALG II Monats-Berechnung'!$L$1="Berlin",INDEX(G38,1),IF('1. ALG II Monats-Berechnung'!$L$1="Brandenburg",INDEX(I38,1),IF('1. ALG II Monats-Berechnung'!$L$1="Bremen",INDEX(K38,1),IF('1. ALG II Monats-Berechnung'!$L$1="Hamburg",INDEX(M38,1),IF('1. ALG II Monats-Berechnung'!$L$1="Hessen",INDEX(O38,1),IF('1. ALG II Monats-Berechnung'!$L$1="Mecklenburg-Vorpommern",INDEX(Q38,1),IF('1. ALG II Monats-Berechnung'!$L$1="Niedersachsen",INDEX(S38,1),IF('1. ALG II Monats-Berechnung'!$L$1="Nordrhein-Westfalen",INDEX(U38,1),IF('1. ALG II Monats-Berechnung'!$L$1="Rheinland-Pfalz",INDEX(W38,1),IF('1. ALG II Monats-Berechnung'!$L$1="Saarland",INDEX(Y38,1),IF('1. ALG II Monats-Berechnung'!$L$1="Sachsen",INDEX(AA38,1),IF('1. ALG II Monats-Berechnung'!$L$1="Sachsen-Anhalt",INDEX(AC38,1),IF('1. ALG II Monats-Berechnung'!$L$1="Schleswig-Holstein",INDEX(AE38,1),IF('1. ALG II Monats-Berechnung'!$L$1="Thüringen",INDEX(AG38,1),""))))))))))))))))</f>
        <v>I</v>
      </c>
    </row>
    <row r="403" spans="2:3" x14ac:dyDescent="0.2">
      <c r="B403" t="str">
        <f>IF('1. ALG II Monats-Berechnung'!$L$1="Baden-Württemberg",INDEX(B39,1),IF('1. ALG II Monats-Berechnung'!$L$1="Bayern",INDEX(D39,1),IF('1. ALG II Monats-Berechnung'!$L$1="Berlin",INDEX(F39,1),IF('1. ALG II Monats-Berechnung'!$L$1="Brandenburg",INDEX(H39,1),IF('1. ALG II Monats-Berechnung'!$L$1="Bremen",INDEX(J39,1),IF('1. ALG II Monats-Berechnung'!$L$1="Hamburg",INDEX(L39,1),IF('1. ALG II Monats-Berechnung'!$L$1="Hessen",INDEX(N39,1),IF('1. ALG II Monats-Berechnung'!$L$1="Mecklenburg-Vorpommern",INDEX(P39,1),IF('1. ALG II Monats-Berechnung'!$L$1="Niedersachsen",INDEX(R39,1),IF('1. ALG II Monats-Berechnung'!$L$1="Nordrhein-Westfalen",INDEX(T39,1),IF('1. ALG II Monats-Berechnung'!$L$1="Rheinland-Pfalz",INDEX(V39,1),IF('1. ALG II Monats-Berechnung'!$L$1="Saarland",INDEX(X39,1),IF('1. ALG II Monats-Berechnung'!$L$1="Sachsen",INDEX(Z39,1),IF('1. ALG II Monats-Berechnung'!$L$1="Sachsen-Anhalt",INDEX(AB39,1),IF('1. ALG II Monats-Berechnung'!$L$1="Schleswig-Holstein",INDEX(AD39,1),IF('1. ALG II Monats-Berechnung'!$L$1="Thüringen",INDEX(AF39,1),""))))))))))))))))</f>
        <v>Baesweiler, Stadt</v>
      </c>
      <c r="C403" t="str">
        <f>IF('1. ALG II Monats-Berechnung'!$L$1="Baden-Württemberg",INDEX(C39,1),IF('1. ALG II Monats-Berechnung'!$L$1="Bayern",INDEX(E39,1),IF('1. ALG II Monats-Berechnung'!$L$1="Berlin",INDEX(G39,1),IF('1. ALG II Monats-Berechnung'!$L$1="Brandenburg",INDEX(I39,1),IF('1. ALG II Monats-Berechnung'!$L$1="Bremen",INDEX(K39,1),IF('1. ALG II Monats-Berechnung'!$L$1="Hamburg",INDEX(M39,1),IF('1. ALG II Monats-Berechnung'!$L$1="Hessen",INDEX(O39,1),IF('1. ALG II Monats-Berechnung'!$L$1="Mecklenburg-Vorpommern",INDEX(Q39,1),IF('1. ALG II Monats-Berechnung'!$L$1="Niedersachsen",INDEX(S39,1),IF('1. ALG II Monats-Berechnung'!$L$1="Nordrhein-Westfalen",INDEX(U39,1),IF('1. ALG II Monats-Berechnung'!$L$1="Rheinland-Pfalz",INDEX(W39,1),IF('1. ALG II Monats-Berechnung'!$L$1="Saarland",INDEX(Y39,1),IF('1. ALG II Monats-Berechnung'!$L$1="Sachsen",INDEX(AA39,1),IF('1. ALG II Monats-Berechnung'!$L$1="Sachsen-Anhalt",INDEX(AC39,1),IF('1. ALG II Monats-Berechnung'!$L$1="Schleswig-Holstein",INDEX(AE39,1),IF('1. ALG II Monats-Berechnung'!$L$1="Thüringen",INDEX(AG39,1),""))))))))))))))))</f>
        <v>II</v>
      </c>
    </row>
    <row r="404" spans="2:3" x14ac:dyDescent="0.2">
      <c r="B404" t="str">
        <f>IF('1. ALG II Monats-Berechnung'!$L$1="Baden-Württemberg",INDEX(B40,1),IF('1. ALG II Monats-Berechnung'!$L$1="Bayern",INDEX(D40,1),IF('1. ALG II Monats-Berechnung'!$L$1="Berlin",INDEX(F40,1),IF('1. ALG II Monats-Berechnung'!$L$1="Brandenburg",INDEX(H40,1),IF('1. ALG II Monats-Berechnung'!$L$1="Bremen",INDEX(J40,1),IF('1. ALG II Monats-Berechnung'!$L$1="Hamburg",INDEX(L40,1),IF('1. ALG II Monats-Berechnung'!$L$1="Hessen",INDEX(N40,1),IF('1. ALG II Monats-Berechnung'!$L$1="Mecklenburg-Vorpommern",INDEX(P40,1),IF('1. ALG II Monats-Berechnung'!$L$1="Niedersachsen",INDEX(R40,1),IF('1. ALG II Monats-Berechnung'!$L$1="Nordrhein-Westfalen",INDEX(T40,1),IF('1. ALG II Monats-Berechnung'!$L$1="Rheinland-Pfalz",INDEX(V40,1),IF('1. ALG II Monats-Berechnung'!$L$1="Saarland",INDEX(X40,1),IF('1. ALG II Monats-Berechnung'!$L$1="Sachsen",INDEX(Z40,1),IF('1. ALG II Monats-Berechnung'!$L$1="Sachsen-Anhalt",INDEX(AB40,1),IF('1. ALG II Monats-Berechnung'!$L$1="Schleswig-Holstein",INDEX(AD40,1),IF('1. ALG II Monats-Berechnung'!$L$1="Thüringen",INDEX(AF40,1),""))))))))))))))))</f>
        <v>Balve, Stadt</v>
      </c>
      <c r="C404" t="str">
        <f>IF('1. ALG II Monats-Berechnung'!$L$1="Baden-Württemberg",INDEX(C40,1),IF('1. ALG II Monats-Berechnung'!$L$1="Bayern",INDEX(E40,1),IF('1. ALG II Monats-Berechnung'!$L$1="Berlin",INDEX(G40,1),IF('1. ALG II Monats-Berechnung'!$L$1="Brandenburg",INDEX(I40,1),IF('1. ALG II Monats-Berechnung'!$L$1="Bremen",INDEX(K40,1),IF('1. ALG II Monats-Berechnung'!$L$1="Hamburg",INDEX(M40,1),IF('1. ALG II Monats-Berechnung'!$L$1="Hessen",INDEX(O40,1),IF('1. ALG II Monats-Berechnung'!$L$1="Mecklenburg-Vorpommern",INDEX(Q40,1),IF('1. ALG II Monats-Berechnung'!$L$1="Niedersachsen",INDEX(S40,1),IF('1. ALG II Monats-Berechnung'!$L$1="Nordrhein-Westfalen",INDEX(U40,1),IF('1. ALG II Monats-Berechnung'!$L$1="Rheinland-Pfalz",INDEX(W40,1),IF('1. ALG II Monats-Berechnung'!$L$1="Saarland",INDEX(Y40,1),IF('1. ALG II Monats-Berechnung'!$L$1="Sachsen",INDEX(AA40,1),IF('1. ALG II Monats-Berechnung'!$L$1="Sachsen-Anhalt",INDEX(AC40,1),IF('1. ALG II Monats-Berechnung'!$L$1="Schleswig-Holstein",INDEX(AE40,1),IF('1. ALG II Monats-Berechnung'!$L$1="Thüringen",INDEX(AG40,1),""))))))))))))))))</f>
        <v>II</v>
      </c>
    </row>
    <row r="405" spans="2:3" x14ac:dyDescent="0.2">
      <c r="B405" t="str">
        <f>IF('1. ALG II Monats-Berechnung'!$L$1="Baden-Württemberg",INDEX(B41,1),IF('1. ALG II Monats-Berechnung'!$L$1="Bayern",INDEX(D41,1),IF('1. ALG II Monats-Berechnung'!$L$1="Berlin",INDEX(F41,1),IF('1. ALG II Monats-Berechnung'!$L$1="Brandenburg",INDEX(H41,1),IF('1. ALG II Monats-Berechnung'!$L$1="Bremen",INDEX(J41,1),IF('1. ALG II Monats-Berechnung'!$L$1="Hamburg",INDEX(L41,1),IF('1. ALG II Monats-Berechnung'!$L$1="Hessen",INDEX(N41,1),IF('1. ALG II Monats-Berechnung'!$L$1="Mecklenburg-Vorpommern",INDEX(P41,1),IF('1. ALG II Monats-Berechnung'!$L$1="Niedersachsen",INDEX(R41,1),IF('1. ALG II Monats-Berechnung'!$L$1="Nordrhein-Westfalen",INDEX(T41,1),IF('1. ALG II Monats-Berechnung'!$L$1="Rheinland-Pfalz",INDEX(V41,1),IF('1. ALG II Monats-Berechnung'!$L$1="Saarland",INDEX(X41,1),IF('1. ALG II Monats-Berechnung'!$L$1="Sachsen",INDEX(Z41,1),IF('1. ALG II Monats-Berechnung'!$L$1="Sachsen-Anhalt",INDEX(AB41,1),IF('1. ALG II Monats-Berechnung'!$L$1="Schleswig-Holstein",INDEX(AD41,1),IF('1. ALG II Monats-Berechnung'!$L$1="Thüringen",INDEX(AF41,1),""))))))))))))))))</f>
        <v>Beckum, Stadt</v>
      </c>
      <c r="C405" t="str">
        <f>IF('1. ALG II Monats-Berechnung'!$L$1="Baden-Württemberg",INDEX(C41,1),IF('1. ALG II Monats-Berechnung'!$L$1="Bayern",INDEX(E41,1),IF('1. ALG II Monats-Berechnung'!$L$1="Berlin",INDEX(G41,1),IF('1. ALG II Monats-Berechnung'!$L$1="Brandenburg",INDEX(I41,1),IF('1. ALG II Monats-Berechnung'!$L$1="Bremen",INDEX(K41,1),IF('1. ALG II Monats-Berechnung'!$L$1="Hamburg",INDEX(M41,1),IF('1. ALG II Monats-Berechnung'!$L$1="Hessen",INDEX(O41,1),IF('1. ALG II Monats-Berechnung'!$L$1="Mecklenburg-Vorpommern",INDEX(Q41,1),IF('1. ALG II Monats-Berechnung'!$L$1="Niedersachsen",INDEX(S41,1),IF('1. ALG II Monats-Berechnung'!$L$1="Nordrhein-Westfalen",INDEX(U41,1),IF('1. ALG II Monats-Berechnung'!$L$1="Rheinland-Pfalz",INDEX(W41,1),IF('1. ALG II Monats-Berechnung'!$L$1="Saarland",INDEX(Y41,1),IF('1. ALG II Monats-Berechnung'!$L$1="Sachsen",INDEX(AA41,1),IF('1. ALG II Monats-Berechnung'!$L$1="Sachsen-Anhalt",INDEX(AC41,1),IF('1. ALG II Monats-Berechnung'!$L$1="Schleswig-Holstein",INDEX(AE41,1),IF('1. ALG II Monats-Berechnung'!$L$1="Thüringen",INDEX(AG41,1),""))))))))))))))))</f>
        <v>II</v>
      </c>
    </row>
    <row r="406" spans="2:3" x14ac:dyDescent="0.2">
      <c r="B406" t="str">
        <f>IF('1. ALG II Monats-Berechnung'!$L$1="Baden-Württemberg",INDEX(B42,1),IF('1. ALG II Monats-Berechnung'!$L$1="Bayern",INDEX(D42,1),IF('1. ALG II Monats-Berechnung'!$L$1="Berlin",INDEX(F42,1),IF('1. ALG II Monats-Berechnung'!$L$1="Brandenburg",INDEX(H42,1),IF('1. ALG II Monats-Berechnung'!$L$1="Bremen",INDEX(J42,1),IF('1. ALG II Monats-Berechnung'!$L$1="Hamburg",INDEX(L42,1),IF('1. ALG II Monats-Berechnung'!$L$1="Hessen",INDEX(N42,1),IF('1. ALG II Monats-Berechnung'!$L$1="Mecklenburg-Vorpommern",INDEX(P42,1),IF('1. ALG II Monats-Berechnung'!$L$1="Niedersachsen",INDEX(R42,1),IF('1. ALG II Monats-Berechnung'!$L$1="Nordrhein-Westfalen",INDEX(T42,1),IF('1. ALG II Monats-Berechnung'!$L$1="Rheinland-Pfalz",INDEX(V42,1),IF('1. ALG II Monats-Berechnung'!$L$1="Saarland",INDEX(X42,1),IF('1. ALG II Monats-Berechnung'!$L$1="Sachsen",INDEX(Z42,1),IF('1. ALG II Monats-Berechnung'!$L$1="Sachsen-Anhalt",INDEX(AB42,1),IF('1. ALG II Monats-Berechnung'!$L$1="Schleswig-Holstein",INDEX(AD42,1),IF('1. ALG II Monats-Berechnung'!$L$1="Thüringen",INDEX(AF42,1),""))))))))))))))))</f>
        <v>Bedburg, Stadt</v>
      </c>
      <c r="C406" t="str">
        <f>IF('1. ALG II Monats-Berechnung'!$L$1="Baden-Württemberg",INDEX(C42,1),IF('1. ALG II Monats-Berechnung'!$L$1="Bayern",INDEX(E42,1),IF('1. ALG II Monats-Berechnung'!$L$1="Berlin",INDEX(G42,1),IF('1. ALG II Monats-Berechnung'!$L$1="Brandenburg",INDEX(I42,1),IF('1. ALG II Monats-Berechnung'!$L$1="Bremen",INDEX(K42,1),IF('1. ALG II Monats-Berechnung'!$L$1="Hamburg",INDEX(M42,1),IF('1. ALG II Monats-Berechnung'!$L$1="Hessen",INDEX(O42,1),IF('1. ALG II Monats-Berechnung'!$L$1="Mecklenburg-Vorpommern",INDEX(Q42,1),IF('1. ALG II Monats-Berechnung'!$L$1="Niedersachsen",INDEX(S42,1),IF('1. ALG II Monats-Berechnung'!$L$1="Nordrhein-Westfalen",INDEX(U42,1),IF('1. ALG II Monats-Berechnung'!$L$1="Rheinland-Pfalz",INDEX(W42,1),IF('1. ALG II Monats-Berechnung'!$L$1="Saarland",INDEX(Y42,1),IF('1. ALG II Monats-Berechnung'!$L$1="Sachsen",INDEX(AA42,1),IF('1. ALG II Monats-Berechnung'!$L$1="Sachsen-Anhalt",INDEX(AC42,1),IF('1. ALG II Monats-Berechnung'!$L$1="Schleswig-Holstein",INDEX(AE42,1),IF('1. ALG II Monats-Berechnung'!$L$1="Thüringen",INDEX(AG42,1),""))))))))))))))))</f>
        <v>III</v>
      </c>
    </row>
    <row r="407" spans="2:3" x14ac:dyDescent="0.2">
      <c r="B407" t="str">
        <f>IF('1. ALG II Monats-Berechnung'!$L$1="Baden-Württemberg",INDEX(B43,1),IF('1. ALG II Monats-Berechnung'!$L$1="Bayern",INDEX(D43,1),IF('1. ALG II Monats-Berechnung'!$L$1="Berlin",INDEX(F43,1),IF('1. ALG II Monats-Berechnung'!$L$1="Brandenburg",INDEX(H43,1),IF('1. ALG II Monats-Berechnung'!$L$1="Bremen",INDEX(J43,1),IF('1. ALG II Monats-Berechnung'!$L$1="Hamburg",INDEX(L43,1),IF('1. ALG II Monats-Berechnung'!$L$1="Hessen",INDEX(N43,1),IF('1. ALG II Monats-Berechnung'!$L$1="Mecklenburg-Vorpommern",INDEX(P43,1),IF('1. ALG II Monats-Berechnung'!$L$1="Niedersachsen",INDEX(R43,1),IF('1. ALG II Monats-Berechnung'!$L$1="Nordrhein-Westfalen",INDEX(T43,1),IF('1. ALG II Monats-Berechnung'!$L$1="Rheinland-Pfalz",INDEX(V43,1),IF('1. ALG II Monats-Berechnung'!$L$1="Saarland",INDEX(X43,1),IF('1. ALG II Monats-Berechnung'!$L$1="Sachsen",INDEX(Z43,1),IF('1. ALG II Monats-Berechnung'!$L$1="Sachsen-Anhalt",INDEX(AB43,1),IF('1. ALG II Monats-Berechnung'!$L$1="Schleswig-Holstein",INDEX(AD43,1),IF('1. ALG II Monats-Berechnung'!$L$1="Thüringen",INDEX(AF43,1),""))))))))))))))))</f>
        <v>Bedburg-Hau</v>
      </c>
      <c r="C407" t="str">
        <f>IF('1. ALG II Monats-Berechnung'!$L$1="Baden-Württemberg",INDEX(C43,1),IF('1. ALG II Monats-Berechnung'!$L$1="Bayern",INDEX(E43,1),IF('1. ALG II Monats-Berechnung'!$L$1="Berlin",INDEX(G43,1),IF('1. ALG II Monats-Berechnung'!$L$1="Brandenburg",INDEX(I43,1),IF('1. ALG II Monats-Berechnung'!$L$1="Bremen",INDEX(K43,1),IF('1. ALG II Monats-Berechnung'!$L$1="Hamburg",INDEX(M43,1),IF('1. ALG II Monats-Berechnung'!$L$1="Hessen",INDEX(O43,1),IF('1. ALG II Monats-Berechnung'!$L$1="Mecklenburg-Vorpommern",INDEX(Q43,1),IF('1. ALG II Monats-Berechnung'!$L$1="Niedersachsen",INDEX(S43,1),IF('1. ALG II Monats-Berechnung'!$L$1="Nordrhein-Westfalen",INDEX(U43,1),IF('1. ALG II Monats-Berechnung'!$L$1="Rheinland-Pfalz",INDEX(W43,1),IF('1. ALG II Monats-Berechnung'!$L$1="Saarland",INDEX(Y43,1),IF('1. ALG II Monats-Berechnung'!$L$1="Sachsen",INDEX(AA43,1),IF('1. ALG II Monats-Berechnung'!$L$1="Sachsen-Anhalt",INDEX(AC43,1),IF('1. ALG II Monats-Berechnung'!$L$1="Schleswig-Holstein",INDEX(AE43,1),IF('1. ALG II Monats-Berechnung'!$L$1="Thüringen",INDEX(AG43,1),""))))))))))))))))</f>
        <v>II</v>
      </c>
    </row>
    <row r="408" spans="2:3" x14ac:dyDescent="0.2">
      <c r="B408" t="str">
        <f>IF('1. ALG II Monats-Berechnung'!$L$1="Baden-Württemberg",INDEX(B44,1),IF('1. ALG II Monats-Berechnung'!$L$1="Bayern",INDEX(D44,1),IF('1. ALG II Monats-Berechnung'!$L$1="Berlin",INDEX(F44,1),IF('1. ALG II Monats-Berechnung'!$L$1="Brandenburg",INDEX(H44,1),IF('1. ALG II Monats-Berechnung'!$L$1="Bremen",INDEX(J44,1),IF('1. ALG II Monats-Berechnung'!$L$1="Hamburg",INDEX(L44,1),IF('1. ALG II Monats-Berechnung'!$L$1="Hessen",INDEX(N44,1),IF('1. ALG II Monats-Berechnung'!$L$1="Mecklenburg-Vorpommern",INDEX(P44,1),IF('1. ALG II Monats-Berechnung'!$L$1="Niedersachsen",INDEX(R44,1),IF('1. ALG II Monats-Berechnung'!$L$1="Nordrhein-Westfalen",INDEX(T44,1),IF('1. ALG II Monats-Berechnung'!$L$1="Rheinland-Pfalz",INDEX(V44,1),IF('1. ALG II Monats-Berechnung'!$L$1="Saarland",INDEX(X44,1),IF('1. ALG II Monats-Berechnung'!$L$1="Sachsen",INDEX(Z44,1),IF('1. ALG II Monats-Berechnung'!$L$1="Sachsen-Anhalt",INDEX(AB44,1),IF('1. ALG II Monats-Berechnung'!$L$1="Schleswig-Holstein",INDEX(AD44,1),IF('1. ALG II Monats-Berechnung'!$L$1="Thüringen",INDEX(AF44,1),""))))))))))))))))</f>
        <v>Bergheim, Stadt</v>
      </c>
      <c r="C408" t="str">
        <f>IF('1. ALG II Monats-Berechnung'!$L$1="Baden-Württemberg",INDEX(C44,1),IF('1. ALG II Monats-Berechnung'!$L$1="Bayern",INDEX(E44,1),IF('1. ALG II Monats-Berechnung'!$L$1="Berlin",INDEX(G44,1),IF('1. ALG II Monats-Berechnung'!$L$1="Brandenburg",INDEX(I44,1),IF('1. ALG II Monats-Berechnung'!$L$1="Bremen",INDEX(K44,1),IF('1. ALG II Monats-Berechnung'!$L$1="Hamburg",INDEX(M44,1),IF('1. ALG II Monats-Berechnung'!$L$1="Hessen",INDEX(O44,1),IF('1. ALG II Monats-Berechnung'!$L$1="Mecklenburg-Vorpommern",INDEX(Q44,1),IF('1. ALG II Monats-Berechnung'!$L$1="Niedersachsen",INDEX(S44,1),IF('1. ALG II Monats-Berechnung'!$L$1="Nordrhein-Westfalen",INDEX(U44,1),IF('1. ALG II Monats-Berechnung'!$L$1="Rheinland-Pfalz",INDEX(W44,1),IF('1. ALG II Monats-Berechnung'!$L$1="Saarland",INDEX(Y44,1),IF('1. ALG II Monats-Berechnung'!$L$1="Sachsen",INDEX(AA44,1),IF('1. ALG II Monats-Berechnung'!$L$1="Sachsen-Anhalt",INDEX(AC44,1),IF('1. ALG II Monats-Berechnung'!$L$1="Schleswig-Holstein",INDEX(AE44,1),IF('1. ALG II Monats-Berechnung'!$L$1="Thüringen",INDEX(AG44,1),""))))))))))))))))</f>
        <v>III</v>
      </c>
    </row>
    <row r="409" spans="2:3" x14ac:dyDescent="0.2">
      <c r="B409" t="str">
        <f>IF('1. ALG II Monats-Berechnung'!$L$1="Baden-Württemberg",INDEX(B45,1),IF('1. ALG II Monats-Berechnung'!$L$1="Bayern",INDEX(D45,1),IF('1. ALG II Monats-Berechnung'!$L$1="Berlin",INDEX(F45,1),IF('1. ALG II Monats-Berechnung'!$L$1="Brandenburg",INDEX(H45,1),IF('1. ALG II Monats-Berechnung'!$L$1="Bremen",INDEX(J45,1),IF('1. ALG II Monats-Berechnung'!$L$1="Hamburg",INDEX(L45,1),IF('1. ALG II Monats-Berechnung'!$L$1="Hessen",INDEX(N45,1),IF('1. ALG II Monats-Berechnung'!$L$1="Mecklenburg-Vorpommern",INDEX(P45,1),IF('1. ALG II Monats-Berechnung'!$L$1="Niedersachsen",INDEX(R45,1),IF('1. ALG II Monats-Berechnung'!$L$1="Nordrhein-Westfalen",INDEX(T45,1),IF('1. ALG II Monats-Berechnung'!$L$1="Rheinland-Pfalz",INDEX(V45,1),IF('1. ALG II Monats-Berechnung'!$L$1="Saarland",INDEX(X45,1),IF('1. ALG II Monats-Berechnung'!$L$1="Sachsen",INDEX(Z45,1),IF('1. ALG II Monats-Berechnung'!$L$1="Sachsen-Anhalt",INDEX(AB45,1),IF('1. ALG II Monats-Berechnung'!$L$1="Schleswig-Holstein",INDEX(AD45,1),IF('1. ALG II Monats-Berechnung'!$L$1="Thüringen",INDEX(AF45,1),""))))))))))))))))</f>
        <v>Bergisch-Gladbach, Stadt</v>
      </c>
      <c r="C409" t="str">
        <f>IF('1. ALG II Monats-Berechnung'!$L$1="Baden-Württemberg",INDEX(C45,1),IF('1. ALG II Monats-Berechnung'!$L$1="Bayern",INDEX(E45,1),IF('1. ALG II Monats-Berechnung'!$L$1="Berlin",INDEX(G45,1),IF('1. ALG II Monats-Berechnung'!$L$1="Brandenburg",INDEX(I45,1),IF('1. ALG II Monats-Berechnung'!$L$1="Bremen",INDEX(K45,1),IF('1. ALG II Monats-Berechnung'!$L$1="Hamburg",INDEX(M45,1),IF('1. ALG II Monats-Berechnung'!$L$1="Hessen",INDEX(O45,1),IF('1. ALG II Monats-Berechnung'!$L$1="Mecklenburg-Vorpommern",INDEX(Q45,1),IF('1. ALG II Monats-Berechnung'!$L$1="Niedersachsen",INDEX(S45,1),IF('1. ALG II Monats-Berechnung'!$L$1="Nordrhein-Westfalen",INDEX(U45,1),IF('1. ALG II Monats-Berechnung'!$L$1="Rheinland-Pfalz",INDEX(W45,1),IF('1. ALG II Monats-Berechnung'!$L$1="Saarland",INDEX(Y45,1),IF('1. ALG II Monats-Berechnung'!$L$1="Sachsen",INDEX(AA45,1),IF('1. ALG II Monats-Berechnung'!$L$1="Sachsen-Anhalt",INDEX(AC45,1),IF('1. ALG II Monats-Berechnung'!$L$1="Schleswig-Holstein",INDEX(AE45,1),IF('1. ALG II Monats-Berechnung'!$L$1="Thüringen",INDEX(AG45,1),""))))))))))))))))</f>
        <v>V</v>
      </c>
    </row>
    <row r="410" spans="2:3" x14ac:dyDescent="0.2">
      <c r="B410" t="str">
        <f>IF('1. ALG II Monats-Berechnung'!$L$1="Baden-Württemberg",INDEX(B46,1),IF('1. ALG II Monats-Berechnung'!$L$1="Bayern",INDEX(D46,1),IF('1. ALG II Monats-Berechnung'!$L$1="Berlin",INDEX(F46,1),IF('1. ALG II Monats-Berechnung'!$L$1="Brandenburg",INDEX(H46,1),IF('1. ALG II Monats-Berechnung'!$L$1="Bremen",INDEX(J46,1),IF('1. ALG II Monats-Berechnung'!$L$1="Hamburg",INDEX(L46,1),IF('1. ALG II Monats-Berechnung'!$L$1="Hessen",INDEX(N46,1),IF('1. ALG II Monats-Berechnung'!$L$1="Mecklenburg-Vorpommern",INDEX(P46,1),IF('1. ALG II Monats-Berechnung'!$L$1="Niedersachsen",INDEX(R46,1),IF('1. ALG II Monats-Berechnung'!$L$1="Nordrhein-Westfalen",INDEX(T46,1),IF('1. ALG II Monats-Berechnung'!$L$1="Rheinland-Pfalz",INDEX(V46,1),IF('1. ALG II Monats-Berechnung'!$L$1="Saarland",INDEX(X46,1),IF('1. ALG II Monats-Berechnung'!$L$1="Sachsen",INDEX(Z46,1),IF('1. ALG II Monats-Berechnung'!$L$1="Sachsen-Anhalt",INDEX(AB46,1),IF('1. ALG II Monats-Berechnung'!$L$1="Schleswig-Holstein",INDEX(AD46,1),IF('1. ALG II Monats-Berechnung'!$L$1="Thüringen",INDEX(AF46,1),""))))))))))))))))</f>
        <v>Bergkamen, Stadt</v>
      </c>
      <c r="C410" t="str">
        <f>IF('1. ALG II Monats-Berechnung'!$L$1="Baden-Württemberg",INDEX(C46,1),IF('1. ALG II Monats-Berechnung'!$L$1="Bayern",INDEX(E46,1),IF('1. ALG II Monats-Berechnung'!$L$1="Berlin",INDEX(G46,1),IF('1. ALG II Monats-Berechnung'!$L$1="Brandenburg",INDEX(I46,1),IF('1. ALG II Monats-Berechnung'!$L$1="Bremen",INDEX(K46,1),IF('1. ALG II Monats-Berechnung'!$L$1="Hamburg",INDEX(M46,1),IF('1. ALG II Monats-Berechnung'!$L$1="Hessen",INDEX(O46,1),IF('1. ALG II Monats-Berechnung'!$L$1="Mecklenburg-Vorpommern",INDEX(Q46,1),IF('1. ALG II Monats-Berechnung'!$L$1="Niedersachsen",INDEX(S46,1),IF('1. ALG II Monats-Berechnung'!$L$1="Nordrhein-Westfalen",INDEX(U46,1),IF('1. ALG II Monats-Berechnung'!$L$1="Rheinland-Pfalz",INDEX(W46,1),IF('1. ALG II Monats-Berechnung'!$L$1="Saarland",INDEX(Y46,1),IF('1. ALG II Monats-Berechnung'!$L$1="Sachsen",INDEX(AA46,1),IF('1. ALG II Monats-Berechnung'!$L$1="Sachsen-Anhalt",INDEX(AC46,1),IF('1. ALG II Monats-Berechnung'!$L$1="Schleswig-Holstein",INDEX(AE46,1),IF('1. ALG II Monats-Berechnung'!$L$1="Thüringen",INDEX(AG46,1),""))))))))))))))))</f>
        <v>III</v>
      </c>
    </row>
    <row r="411" spans="2:3" x14ac:dyDescent="0.2">
      <c r="B411" t="str">
        <f>IF('1. ALG II Monats-Berechnung'!$L$1="Baden-Württemberg",INDEX(B47,1),IF('1. ALG II Monats-Berechnung'!$L$1="Bayern",INDEX(D47,1),IF('1. ALG II Monats-Berechnung'!$L$1="Berlin",INDEX(F47,1),IF('1. ALG II Monats-Berechnung'!$L$1="Brandenburg",INDEX(H47,1),IF('1. ALG II Monats-Berechnung'!$L$1="Bremen",INDEX(J47,1),IF('1. ALG II Monats-Berechnung'!$L$1="Hamburg",INDEX(L47,1),IF('1. ALG II Monats-Berechnung'!$L$1="Hessen",INDEX(N47,1),IF('1. ALG II Monats-Berechnung'!$L$1="Mecklenburg-Vorpommern",INDEX(P47,1),IF('1. ALG II Monats-Berechnung'!$L$1="Niedersachsen",INDEX(R47,1),IF('1. ALG II Monats-Berechnung'!$L$1="Nordrhein-Westfalen",INDEX(T47,1),IF('1. ALG II Monats-Berechnung'!$L$1="Rheinland-Pfalz",INDEX(V47,1),IF('1. ALG II Monats-Berechnung'!$L$1="Saarland",INDEX(X47,1),IF('1. ALG II Monats-Berechnung'!$L$1="Sachsen",INDEX(Z47,1),IF('1. ALG II Monats-Berechnung'!$L$1="Sachsen-Anhalt",INDEX(AB47,1),IF('1. ALG II Monats-Berechnung'!$L$1="Schleswig-Holstein",INDEX(AD47,1),IF('1. ALG II Monats-Berechnung'!$L$1="Thüringen",INDEX(AF47,1),""))))))))))))))))</f>
        <v>Bergneustadt, Stadt</v>
      </c>
      <c r="C411" t="str">
        <f>IF('1. ALG II Monats-Berechnung'!$L$1="Baden-Württemberg",INDEX(C47,1),IF('1. ALG II Monats-Berechnung'!$L$1="Bayern",INDEX(E47,1),IF('1. ALG II Monats-Berechnung'!$L$1="Berlin",INDEX(G47,1),IF('1. ALG II Monats-Berechnung'!$L$1="Brandenburg",INDEX(I47,1),IF('1. ALG II Monats-Berechnung'!$L$1="Bremen",INDEX(K47,1),IF('1. ALG II Monats-Berechnung'!$L$1="Hamburg",INDEX(M47,1),IF('1. ALG II Monats-Berechnung'!$L$1="Hessen",INDEX(O47,1),IF('1. ALG II Monats-Berechnung'!$L$1="Mecklenburg-Vorpommern",INDEX(Q47,1),IF('1. ALG II Monats-Berechnung'!$L$1="Niedersachsen",INDEX(S47,1),IF('1. ALG II Monats-Berechnung'!$L$1="Nordrhein-Westfalen",INDEX(U47,1),IF('1. ALG II Monats-Berechnung'!$L$1="Rheinland-Pfalz",INDEX(W47,1),IF('1. ALG II Monats-Berechnung'!$L$1="Saarland",INDEX(Y47,1),IF('1. ALG II Monats-Berechnung'!$L$1="Sachsen",INDEX(AA47,1),IF('1. ALG II Monats-Berechnung'!$L$1="Sachsen-Anhalt",INDEX(AC47,1),IF('1. ALG II Monats-Berechnung'!$L$1="Schleswig-Holstein",INDEX(AE47,1),IF('1. ALG II Monats-Berechnung'!$L$1="Thüringen",INDEX(AG47,1),""))))))))))))))))</f>
        <v>II</v>
      </c>
    </row>
    <row r="412" spans="2:3" x14ac:dyDescent="0.2">
      <c r="B412" t="str">
        <f>IF('1. ALG II Monats-Berechnung'!$L$1="Baden-Württemberg",INDEX(B48,1),IF('1. ALG II Monats-Berechnung'!$L$1="Bayern",INDEX(D48,1),IF('1. ALG II Monats-Berechnung'!$L$1="Berlin",INDEX(F48,1),IF('1. ALG II Monats-Berechnung'!$L$1="Brandenburg",INDEX(H48,1),IF('1. ALG II Monats-Berechnung'!$L$1="Bremen",INDEX(J48,1),IF('1. ALG II Monats-Berechnung'!$L$1="Hamburg",INDEX(L48,1),IF('1. ALG II Monats-Berechnung'!$L$1="Hessen",INDEX(N48,1),IF('1. ALG II Monats-Berechnung'!$L$1="Mecklenburg-Vorpommern",INDEX(P48,1),IF('1. ALG II Monats-Berechnung'!$L$1="Niedersachsen",INDEX(R48,1),IF('1. ALG II Monats-Berechnung'!$L$1="Nordrhein-Westfalen",INDEX(T48,1),IF('1. ALG II Monats-Berechnung'!$L$1="Rheinland-Pfalz",INDEX(V48,1),IF('1. ALG II Monats-Berechnung'!$L$1="Saarland",INDEX(X48,1),IF('1. ALG II Monats-Berechnung'!$L$1="Sachsen",INDEX(Z48,1),IF('1. ALG II Monats-Berechnung'!$L$1="Sachsen-Anhalt",INDEX(AB48,1),IF('1. ALG II Monats-Berechnung'!$L$1="Schleswig-Holstein",INDEX(AD48,1),IF('1. ALG II Monats-Berechnung'!$L$1="Thüringen",INDEX(AF48,1),""))))))))))))))))</f>
        <v>Bestwig</v>
      </c>
      <c r="C412" t="str">
        <f>IF('1. ALG II Monats-Berechnung'!$L$1="Baden-Württemberg",INDEX(C48,1),IF('1. ALG II Monats-Berechnung'!$L$1="Bayern",INDEX(E48,1),IF('1. ALG II Monats-Berechnung'!$L$1="Berlin",INDEX(G48,1),IF('1. ALG II Monats-Berechnung'!$L$1="Brandenburg",INDEX(I48,1),IF('1. ALG II Monats-Berechnung'!$L$1="Bremen",INDEX(K48,1),IF('1. ALG II Monats-Berechnung'!$L$1="Hamburg",INDEX(M48,1),IF('1. ALG II Monats-Berechnung'!$L$1="Hessen",INDEX(O48,1),IF('1. ALG II Monats-Berechnung'!$L$1="Mecklenburg-Vorpommern",INDEX(Q48,1),IF('1. ALG II Monats-Berechnung'!$L$1="Niedersachsen",INDEX(S48,1),IF('1. ALG II Monats-Berechnung'!$L$1="Nordrhein-Westfalen",INDEX(U48,1),IF('1. ALG II Monats-Berechnung'!$L$1="Rheinland-Pfalz",INDEX(W48,1),IF('1. ALG II Monats-Berechnung'!$L$1="Saarland",INDEX(Y48,1),IF('1. ALG II Monats-Berechnung'!$L$1="Sachsen",INDEX(AA48,1),IF('1. ALG II Monats-Berechnung'!$L$1="Sachsen-Anhalt",INDEX(AC48,1),IF('1. ALG II Monats-Berechnung'!$L$1="Schleswig-Holstein",INDEX(AE48,1),IF('1. ALG II Monats-Berechnung'!$L$1="Thüringen",INDEX(AG48,1),""))))))))))))))))</f>
        <v>I</v>
      </c>
    </row>
    <row r="413" spans="2:3" x14ac:dyDescent="0.2">
      <c r="B413" t="str">
        <f>IF('1. ALG II Monats-Berechnung'!$L$1="Baden-Württemberg",INDEX(B49,1),IF('1. ALG II Monats-Berechnung'!$L$1="Bayern",INDEX(D49,1),IF('1. ALG II Monats-Berechnung'!$L$1="Berlin",INDEX(F49,1),IF('1. ALG II Monats-Berechnung'!$L$1="Brandenburg",INDEX(H49,1),IF('1. ALG II Monats-Berechnung'!$L$1="Bremen",INDEX(J49,1),IF('1. ALG II Monats-Berechnung'!$L$1="Hamburg",INDEX(L49,1),IF('1. ALG II Monats-Berechnung'!$L$1="Hessen",INDEX(N49,1),IF('1. ALG II Monats-Berechnung'!$L$1="Mecklenburg-Vorpommern",INDEX(P49,1),IF('1. ALG II Monats-Berechnung'!$L$1="Niedersachsen",INDEX(R49,1),IF('1. ALG II Monats-Berechnung'!$L$1="Nordrhein-Westfalen",INDEX(T49,1),IF('1. ALG II Monats-Berechnung'!$L$1="Rheinland-Pfalz",INDEX(V49,1),IF('1. ALG II Monats-Berechnung'!$L$1="Saarland",INDEX(X49,1),IF('1. ALG II Monats-Berechnung'!$L$1="Sachsen",INDEX(Z49,1),IF('1. ALG II Monats-Berechnung'!$L$1="Sachsen-Anhalt",INDEX(AB49,1),IF('1. ALG II Monats-Berechnung'!$L$1="Schleswig-Holstein",INDEX(AD49,1),IF('1. ALG II Monats-Berechnung'!$L$1="Thüringen",INDEX(AF49,1),""))))))))))))))))</f>
        <v>Beverungen, Stadt</v>
      </c>
      <c r="C413" t="str">
        <f>IF('1. ALG II Monats-Berechnung'!$L$1="Baden-Württemberg",INDEX(C49,1),IF('1. ALG II Monats-Berechnung'!$L$1="Bayern",INDEX(E49,1),IF('1. ALG II Monats-Berechnung'!$L$1="Berlin",INDEX(G49,1),IF('1. ALG II Monats-Berechnung'!$L$1="Brandenburg",INDEX(I49,1),IF('1. ALG II Monats-Berechnung'!$L$1="Bremen",INDEX(K49,1),IF('1. ALG II Monats-Berechnung'!$L$1="Hamburg",INDEX(M49,1),IF('1. ALG II Monats-Berechnung'!$L$1="Hessen",INDEX(O49,1),IF('1. ALG II Monats-Berechnung'!$L$1="Mecklenburg-Vorpommern",INDEX(Q49,1),IF('1. ALG II Monats-Berechnung'!$L$1="Niedersachsen",INDEX(S49,1),IF('1. ALG II Monats-Berechnung'!$L$1="Nordrhein-Westfalen",INDEX(U49,1),IF('1. ALG II Monats-Berechnung'!$L$1="Rheinland-Pfalz",INDEX(W49,1),IF('1. ALG II Monats-Berechnung'!$L$1="Saarland",INDEX(Y49,1),IF('1. ALG II Monats-Berechnung'!$L$1="Sachsen",INDEX(AA49,1),IF('1. ALG II Monats-Berechnung'!$L$1="Sachsen-Anhalt",INDEX(AC49,1),IF('1. ALG II Monats-Berechnung'!$L$1="Schleswig-Holstein",INDEX(AE49,1),IF('1. ALG II Monats-Berechnung'!$L$1="Thüringen",INDEX(AG49,1),""))))))))))))))))</f>
        <v>I</v>
      </c>
    </row>
    <row r="414" spans="2:3" x14ac:dyDescent="0.2">
      <c r="B414" t="str">
        <f>IF('1. ALG II Monats-Berechnung'!$L$1="Baden-Württemberg",INDEX(B50,1),IF('1. ALG II Monats-Berechnung'!$L$1="Bayern",INDEX(D50,1),IF('1. ALG II Monats-Berechnung'!$L$1="Berlin",INDEX(F50,1),IF('1. ALG II Monats-Berechnung'!$L$1="Brandenburg",INDEX(H50,1),IF('1. ALG II Monats-Berechnung'!$L$1="Bremen",INDEX(J50,1),IF('1. ALG II Monats-Berechnung'!$L$1="Hamburg",INDEX(L50,1),IF('1. ALG II Monats-Berechnung'!$L$1="Hessen",INDEX(N50,1),IF('1. ALG II Monats-Berechnung'!$L$1="Mecklenburg-Vorpommern",INDEX(P50,1),IF('1. ALG II Monats-Berechnung'!$L$1="Niedersachsen",INDEX(R50,1),IF('1. ALG II Monats-Berechnung'!$L$1="Nordrhein-Westfalen",INDEX(T50,1),IF('1. ALG II Monats-Berechnung'!$L$1="Rheinland-Pfalz",INDEX(V50,1),IF('1. ALG II Monats-Berechnung'!$L$1="Saarland",INDEX(X50,1),IF('1. ALG II Monats-Berechnung'!$L$1="Sachsen",INDEX(Z50,1),IF('1. ALG II Monats-Berechnung'!$L$1="Sachsen-Anhalt",INDEX(AB50,1),IF('1. ALG II Monats-Berechnung'!$L$1="Schleswig-Holstein",INDEX(AD50,1),IF('1. ALG II Monats-Berechnung'!$L$1="Thüringen",INDEX(AF50,1),""))))))))))))))))</f>
        <v>Bielefeld, Stadt</v>
      </c>
      <c r="C414" t="str">
        <f>IF('1. ALG II Monats-Berechnung'!$L$1="Baden-Württemberg",INDEX(C50,1),IF('1. ALG II Monats-Berechnung'!$L$1="Bayern",INDEX(E50,1),IF('1. ALG II Monats-Berechnung'!$L$1="Berlin",INDEX(G50,1),IF('1. ALG II Monats-Berechnung'!$L$1="Brandenburg",INDEX(I50,1),IF('1. ALG II Monats-Berechnung'!$L$1="Bremen",INDEX(K50,1),IF('1. ALG II Monats-Berechnung'!$L$1="Hamburg",INDEX(M50,1),IF('1. ALG II Monats-Berechnung'!$L$1="Hessen",INDEX(O50,1),IF('1. ALG II Monats-Berechnung'!$L$1="Mecklenburg-Vorpommern",INDEX(Q50,1),IF('1. ALG II Monats-Berechnung'!$L$1="Niedersachsen",INDEX(S50,1),IF('1. ALG II Monats-Berechnung'!$L$1="Nordrhein-Westfalen",INDEX(U50,1),IF('1. ALG II Monats-Berechnung'!$L$1="Rheinland-Pfalz",INDEX(W50,1),IF('1. ALG II Monats-Berechnung'!$L$1="Saarland",INDEX(Y50,1),IF('1. ALG II Monats-Berechnung'!$L$1="Sachsen",INDEX(AA50,1),IF('1. ALG II Monats-Berechnung'!$L$1="Sachsen-Anhalt",INDEX(AC50,1),IF('1. ALG II Monats-Berechnung'!$L$1="Schleswig-Holstein",INDEX(AE50,1),IF('1. ALG II Monats-Berechnung'!$L$1="Thüringen",INDEX(AG50,1),""))))))))))))))))</f>
        <v>III</v>
      </c>
    </row>
    <row r="415" spans="2:3" x14ac:dyDescent="0.2">
      <c r="B415" t="str">
        <f>IF('1. ALG II Monats-Berechnung'!$L$1="Baden-Württemberg",INDEX(B51,1),IF('1. ALG II Monats-Berechnung'!$L$1="Bayern",INDEX(D51,1),IF('1. ALG II Monats-Berechnung'!$L$1="Berlin",INDEX(F51,1),IF('1. ALG II Monats-Berechnung'!$L$1="Brandenburg",INDEX(H51,1),IF('1. ALG II Monats-Berechnung'!$L$1="Bremen",INDEX(J51,1),IF('1. ALG II Monats-Berechnung'!$L$1="Hamburg",INDEX(L51,1),IF('1. ALG II Monats-Berechnung'!$L$1="Hessen",INDEX(N51,1),IF('1. ALG II Monats-Berechnung'!$L$1="Mecklenburg-Vorpommern",INDEX(P51,1),IF('1. ALG II Monats-Berechnung'!$L$1="Niedersachsen",INDEX(R51,1),IF('1. ALG II Monats-Berechnung'!$L$1="Nordrhein-Westfalen",INDEX(T51,1),IF('1. ALG II Monats-Berechnung'!$L$1="Rheinland-Pfalz",INDEX(V51,1),IF('1. ALG II Monats-Berechnung'!$L$1="Saarland",INDEX(X51,1),IF('1. ALG II Monats-Berechnung'!$L$1="Sachsen",INDEX(Z51,1),IF('1. ALG II Monats-Berechnung'!$L$1="Sachsen-Anhalt",INDEX(AB51,1),IF('1. ALG II Monats-Berechnung'!$L$1="Schleswig-Holstein",INDEX(AD51,1),IF('1. ALG II Monats-Berechnung'!$L$1="Thüringen",INDEX(AF51,1),""))))))))))))))))</f>
        <v>Billerbeck, Stadt</v>
      </c>
      <c r="C415" t="str">
        <f>IF('1. ALG II Monats-Berechnung'!$L$1="Baden-Württemberg",INDEX(C51,1),IF('1. ALG II Monats-Berechnung'!$L$1="Bayern",INDEX(E51,1),IF('1. ALG II Monats-Berechnung'!$L$1="Berlin",INDEX(G51,1),IF('1. ALG II Monats-Berechnung'!$L$1="Brandenburg",INDEX(I51,1),IF('1. ALG II Monats-Berechnung'!$L$1="Bremen",INDEX(K51,1),IF('1. ALG II Monats-Berechnung'!$L$1="Hamburg",INDEX(M51,1),IF('1. ALG II Monats-Berechnung'!$L$1="Hessen",INDEX(O51,1),IF('1. ALG II Monats-Berechnung'!$L$1="Mecklenburg-Vorpommern",INDEX(Q51,1),IF('1. ALG II Monats-Berechnung'!$L$1="Niedersachsen",INDEX(S51,1),IF('1. ALG II Monats-Berechnung'!$L$1="Nordrhein-Westfalen",INDEX(U51,1),IF('1. ALG II Monats-Berechnung'!$L$1="Rheinland-Pfalz",INDEX(W51,1),IF('1. ALG II Monats-Berechnung'!$L$1="Saarland",INDEX(Y51,1),IF('1. ALG II Monats-Berechnung'!$L$1="Sachsen",INDEX(AA51,1),IF('1. ALG II Monats-Berechnung'!$L$1="Sachsen-Anhalt",INDEX(AC51,1),IF('1. ALG II Monats-Berechnung'!$L$1="Schleswig-Holstein",INDEX(AE51,1),IF('1. ALG II Monats-Berechnung'!$L$1="Thüringen",INDEX(AG51,1),""))))))))))))))))</f>
        <v>II</v>
      </c>
    </row>
    <row r="416" spans="2:3" x14ac:dyDescent="0.2">
      <c r="B416" t="str">
        <f>IF('1. ALG II Monats-Berechnung'!$L$1="Baden-Württemberg",INDEX(B52,1),IF('1. ALG II Monats-Berechnung'!$L$1="Bayern",INDEX(D52,1),IF('1. ALG II Monats-Berechnung'!$L$1="Berlin",INDEX(F52,1),IF('1. ALG II Monats-Berechnung'!$L$1="Brandenburg",INDEX(H52,1),IF('1. ALG II Monats-Berechnung'!$L$1="Bremen",INDEX(J52,1),IF('1. ALG II Monats-Berechnung'!$L$1="Hamburg",INDEX(L52,1),IF('1. ALG II Monats-Berechnung'!$L$1="Hessen",INDEX(N52,1),IF('1. ALG II Monats-Berechnung'!$L$1="Mecklenburg-Vorpommern",INDEX(P52,1),IF('1. ALG II Monats-Berechnung'!$L$1="Niedersachsen",INDEX(R52,1),IF('1. ALG II Monats-Berechnung'!$L$1="Nordrhein-Westfalen",INDEX(T52,1),IF('1. ALG II Monats-Berechnung'!$L$1="Rheinland-Pfalz",INDEX(V52,1),IF('1. ALG II Monats-Berechnung'!$L$1="Saarland",INDEX(X52,1),IF('1. ALG II Monats-Berechnung'!$L$1="Sachsen",INDEX(Z52,1),IF('1. ALG II Monats-Berechnung'!$L$1="Sachsen-Anhalt",INDEX(AB52,1),IF('1. ALG II Monats-Berechnung'!$L$1="Schleswig-Holstein",INDEX(AD52,1),IF('1. ALG II Monats-Berechnung'!$L$1="Thüringen",INDEX(AF52,1),""))))))))))))))))</f>
        <v>Blomberg, Stadt</v>
      </c>
      <c r="C416" t="str">
        <f>IF('1. ALG II Monats-Berechnung'!$L$1="Baden-Württemberg",INDEX(C52,1),IF('1. ALG II Monats-Berechnung'!$L$1="Bayern",INDEX(E52,1),IF('1. ALG II Monats-Berechnung'!$L$1="Berlin",INDEX(G52,1),IF('1. ALG II Monats-Berechnung'!$L$1="Brandenburg",INDEX(I52,1),IF('1. ALG II Monats-Berechnung'!$L$1="Bremen",INDEX(K52,1),IF('1. ALG II Monats-Berechnung'!$L$1="Hamburg",INDEX(M52,1),IF('1. ALG II Monats-Berechnung'!$L$1="Hessen",INDEX(O52,1),IF('1. ALG II Monats-Berechnung'!$L$1="Mecklenburg-Vorpommern",INDEX(Q52,1),IF('1. ALG II Monats-Berechnung'!$L$1="Niedersachsen",INDEX(S52,1),IF('1. ALG II Monats-Berechnung'!$L$1="Nordrhein-Westfalen",INDEX(U52,1),IF('1. ALG II Monats-Berechnung'!$L$1="Rheinland-Pfalz",INDEX(W52,1),IF('1. ALG II Monats-Berechnung'!$L$1="Saarland",INDEX(Y52,1),IF('1. ALG II Monats-Berechnung'!$L$1="Sachsen",INDEX(AA52,1),IF('1. ALG II Monats-Berechnung'!$L$1="Sachsen-Anhalt",INDEX(AC52,1),IF('1. ALG II Monats-Berechnung'!$L$1="Schleswig-Holstein",INDEX(AE52,1),IF('1. ALG II Monats-Berechnung'!$L$1="Thüringen",INDEX(AG52,1),""))))))))))))))))</f>
        <v>I</v>
      </c>
    </row>
    <row r="417" spans="2:3" x14ac:dyDescent="0.2">
      <c r="B417" t="str">
        <f>IF('1. ALG II Monats-Berechnung'!$L$1="Baden-Württemberg",INDEX(B53,1),IF('1. ALG II Monats-Berechnung'!$L$1="Bayern",INDEX(D53,1),IF('1. ALG II Monats-Berechnung'!$L$1="Berlin",INDEX(F53,1),IF('1. ALG II Monats-Berechnung'!$L$1="Brandenburg",INDEX(H53,1),IF('1. ALG II Monats-Berechnung'!$L$1="Bremen",INDEX(J53,1),IF('1. ALG II Monats-Berechnung'!$L$1="Hamburg",INDEX(L53,1),IF('1. ALG II Monats-Berechnung'!$L$1="Hessen",INDEX(N53,1),IF('1. ALG II Monats-Berechnung'!$L$1="Mecklenburg-Vorpommern",INDEX(P53,1),IF('1. ALG II Monats-Berechnung'!$L$1="Niedersachsen",INDEX(R53,1),IF('1. ALG II Monats-Berechnung'!$L$1="Nordrhein-Westfalen",INDEX(T53,1),IF('1. ALG II Monats-Berechnung'!$L$1="Rheinland-Pfalz",INDEX(V53,1),IF('1. ALG II Monats-Berechnung'!$L$1="Saarland",INDEX(X53,1),IF('1. ALG II Monats-Berechnung'!$L$1="Sachsen",INDEX(Z53,1),IF('1. ALG II Monats-Berechnung'!$L$1="Sachsen-Anhalt",INDEX(AB53,1),IF('1. ALG II Monats-Berechnung'!$L$1="Schleswig-Holstein",INDEX(AD53,1),IF('1. ALG II Monats-Berechnung'!$L$1="Thüringen",INDEX(AF53,1),""))))))))))))))))</f>
        <v>Bocholt, Stadt</v>
      </c>
      <c r="C417" t="str">
        <f>IF('1. ALG II Monats-Berechnung'!$L$1="Baden-Württemberg",INDEX(C53,1),IF('1. ALG II Monats-Berechnung'!$L$1="Bayern",INDEX(E53,1),IF('1. ALG II Monats-Berechnung'!$L$1="Berlin",INDEX(G53,1),IF('1. ALG II Monats-Berechnung'!$L$1="Brandenburg",INDEX(I53,1),IF('1. ALG II Monats-Berechnung'!$L$1="Bremen",INDEX(K53,1),IF('1. ALG II Monats-Berechnung'!$L$1="Hamburg",INDEX(M53,1),IF('1. ALG II Monats-Berechnung'!$L$1="Hessen",INDEX(O53,1),IF('1. ALG II Monats-Berechnung'!$L$1="Mecklenburg-Vorpommern",INDEX(Q53,1),IF('1. ALG II Monats-Berechnung'!$L$1="Niedersachsen",INDEX(S53,1),IF('1. ALG II Monats-Berechnung'!$L$1="Nordrhein-Westfalen",INDEX(U53,1),IF('1. ALG II Monats-Berechnung'!$L$1="Rheinland-Pfalz",INDEX(W53,1),IF('1. ALG II Monats-Berechnung'!$L$1="Saarland",INDEX(Y53,1),IF('1. ALG II Monats-Berechnung'!$L$1="Sachsen",INDEX(AA53,1),IF('1. ALG II Monats-Berechnung'!$L$1="Sachsen-Anhalt",INDEX(AC53,1),IF('1. ALG II Monats-Berechnung'!$L$1="Schleswig-Holstein",INDEX(AE53,1),IF('1. ALG II Monats-Berechnung'!$L$1="Thüringen",INDEX(AG53,1),""))))))))))))))))</f>
        <v>III</v>
      </c>
    </row>
    <row r="418" spans="2:3" x14ac:dyDescent="0.2">
      <c r="B418" t="str">
        <f>IF('1. ALG II Monats-Berechnung'!$L$1="Baden-Württemberg",INDEX(B54,1),IF('1. ALG II Monats-Berechnung'!$L$1="Bayern",INDEX(D54,1),IF('1. ALG II Monats-Berechnung'!$L$1="Berlin",INDEX(F54,1),IF('1. ALG II Monats-Berechnung'!$L$1="Brandenburg",INDEX(H54,1),IF('1. ALG II Monats-Berechnung'!$L$1="Bremen",INDEX(J54,1),IF('1. ALG II Monats-Berechnung'!$L$1="Hamburg",INDEX(L54,1),IF('1. ALG II Monats-Berechnung'!$L$1="Hessen",INDEX(N54,1),IF('1. ALG II Monats-Berechnung'!$L$1="Mecklenburg-Vorpommern",INDEX(P54,1),IF('1. ALG II Monats-Berechnung'!$L$1="Niedersachsen",INDEX(R54,1),IF('1. ALG II Monats-Berechnung'!$L$1="Nordrhein-Westfalen",INDEX(T54,1),IF('1. ALG II Monats-Berechnung'!$L$1="Rheinland-Pfalz",INDEX(V54,1),IF('1. ALG II Monats-Berechnung'!$L$1="Saarland",INDEX(X54,1),IF('1. ALG II Monats-Berechnung'!$L$1="Sachsen",INDEX(Z54,1),IF('1. ALG II Monats-Berechnung'!$L$1="Sachsen-Anhalt",INDEX(AB54,1),IF('1. ALG II Monats-Berechnung'!$L$1="Schleswig-Holstein",INDEX(AD54,1),IF('1. ALG II Monats-Berechnung'!$L$1="Thüringen",INDEX(AF54,1),""))))))))))))))))</f>
        <v>Bochum, Stadt</v>
      </c>
      <c r="C418" t="str">
        <f>IF('1. ALG II Monats-Berechnung'!$L$1="Baden-Württemberg",INDEX(C54,1),IF('1. ALG II Monats-Berechnung'!$L$1="Bayern",INDEX(E54,1),IF('1. ALG II Monats-Berechnung'!$L$1="Berlin",INDEX(G54,1),IF('1. ALG II Monats-Berechnung'!$L$1="Brandenburg",INDEX(I54,1),IF('1. ALG II Monats-Berechnung'!$L$1="Bremen",INDEX(K54,1),IF('1. ALG II Monats-Berechnung'!$L$1="Hamburg",INDEX(M54,1),IF('1. ALG II Monats-Berechnung'!$L$1="Hessen",INDEX(O54,1),IF('1. ALG II Monats-Berechnung'!$L$1="Mecklenburg-Vorpommern",INDEX(Q54,1),IF('1. ALG II Monats-Berechnung'!$L$1="Niedersachsen",INDEX(S54,1),IF('1. ALG II Monats-Berechnung'!$L$1="Nordrhein-Westfalen",INDEX(U54,1),IF('1. ALG II Monats-Berechnung'!$L$1="Rheinland-Pfalz",INDEX(W54,1),IF('1. ALG II Monats-Berechnung'!$L$1="Saarland",INDEX(Y54,1),IF('1. ALG II Monats-Berechnung'!$L$1="Sachsen",INDEX(AA54,1),IF('1. ALG II Monats-Berechnung'!$L$1="Sachsen-Anhalt",INDEX(AC54,1),IF('1. ALG II Monats-Berechnung'!$L$1="Schleswig-Holstein",INDEX(AE54,1),IF('1. ALG II Monats-Berechnung'!$L$1="Thüringen",INDEX(AG54,1),""))))))))))))))))</f>
        <v>III</v>
      </c>
    </row>
    <row r="419" spans="2:3" x14ac:dyDescent="0.2">
      <c r="B419" t="str">
        <f>IF('1. ALG II Monats-Berechnung'!$L$1="Baden-Württemberg",INDEX(B55,1),IF('1. ALG II Monats-Berechnung'!$L$1="Bayern",INDEX(D55,1),IF('1. ALG II Monats-Berechnung'!$L$1="Berlin",INDEX(F55,1),IF('1. ALG II Monats-Berechnung'!$L$1="Brandenburg",INDEX(H55,1),IF('1. ALG II Monats-Berechnung'!$L$1="Bremen",INDEX(J55,1),IF('1. ALG II Monats-Berechnung'!$L$1="Hamburg",INDEX(L55,1),IF('1. ALG II Monats-Berechnung'!$L$1="Hessen",INDEX(N55,1),IF('1. ALG II Monats-Berechnung'!$L$1="Mecklenburg-Vorpommern",INDEX(P55,1),IF('1. ALG II Monats-Berechnung'!$L$1="Niedersachsen",INDEX(R55,1),IF('1. ALG II Monats-Berechnung'!$L$1="Nordrhein-Westfalen",INDEX(T55,1),IF('1. ALG II Monats-Berechnung'!$L$1="Rheinland-Pfalz",INDEX(V55,1),IF('1. ALG II Monats-Berechnung'!$L$1="Saarland",INDEX(X55,1),IF('1. ALG II Monats-Berechnung'!$L$1="Sachsen",INDEX(Z55,1),IF('1. ALG II Monats-Berechnung'!$L$1="Sachsen-Anhalt",INDEX(AB55,1),IF('1. ALG II Monats-Berechnung'!$L$1="Schleswig-Holstein",INDEX(AD55,1),IF('1. ALG II Monats-Berechnung'!$L$1="Thüringen",INDEX(AF55,1),""))))))))))))))))</f>
        <v>Bönen</v>
      </c>
      <c r="C419" t="str">
        <f>IF('1. ALG II Monats-Berechnung'!$L$1="Baden-Württemberg",INDEX(C55,1),IF('1. ALG II Monats-Berechnung'!$L$1="Bayern",INDEX(E55,1),IF('1. ALG II Monats-Berechnung'!$L$1="Berlin",INDEX(G55,1),IF('1. ALG II Monats-Berechnung'!$L$1="Brandenburg",INDEX(I55,1),IF('1. ALG II Monats-Berechnung'!$L$1="Bremen",INDEX(K55,1),IF('1. ALG II Monats-Berechnung'!$L$1="Hamburg",INDEX(M55,1),IF('1. ALG II Monats-Berechnung'!$L$1="Hessen",INDEX(O55,1),IF('1. ALG II Monats-Berechnung'!$L$1="Mecklenburg-Vorpommern",INDEX(Q55,1),IF('1. ALG II Monats-Berechnung'!$L$1="Niedersachsen",INDEX(S55,1),IF('1. ALG II Monats-Berechnung'!$L$1="Nordrhein-Westfalen",INDEX(U55,1),IF('1. ALG II Monats-Berechnung'!$L$1="Rheinland-Pfalz",INDEX(W55,1),IF('1. ALG II Monats-Berechnung'!$L$1="Saarland",INDEX(Y55,1),IF('1. ALG II Monats-Berechnung'!$L$1="Sachsen",INDEX(AA55,1),IF('1. ALG II Monats-Berechnung'!$L$1="Sachsen-Anhalt",INDEX(AC55,1),IF('1. ALG II Monats-Berechnung'!$L$1="Schleswig-Holstein",INDEX(AE55,1),IF('1. ALG II Monats-Berechnung'!$L$1="Thüringen",INDEX(AG55,1),""))))))))))))))))</f>
        <v>III</v>
      </c>
    </row>
    <row r="420" spans="2:3" x14ac:dyDescent="0.2">
      <c r="B420" t="str">
        <f>IF('1. ALG II Monats-Berechnung'!$L$1="Baden-Württemberg",INDEX(B56,1),IF('1. ALG II Monats-Berechnung'!$L$1="Bayern",INDEX(D56,1),IF('1. ALG II Monats-Berechnung'!$L$1="Berlin",INDEX(F56,1),IF('1. ALG II Monats-Berechnung'!$L$1="Brandenburg",INDEX(H56,1),IF('1. ALG II Monats-Berechnung'!$L$1="Bremen",INDEX(J56,1),IF('1. ALG II Monats-Berechnung'!$L$1="Hamburg",INDEX(L56,1),IF('1. ALG II Monats-Berechnung'!$L$1="Hessen",INDEX(N56,1),IF('1. ALG II Monats-Berechnung'!$L$1="Mecklenburg-Vorpommern",INDEX(P56,1),IF('1. ALG II Monats-Berechnung'!$L$1="Niedersachsen",INDEX(R56,1),IF('1. ALG II Monats-Berechnung'!$L$1="Nordrhein-Westfalen",INDEX(T56,1),IF('1. ALG II Monats-Berechnung'!$L$1="Rheinland-Pfalz",INDEX(V56,1),IF('1. ALG II Monats-Berechnung'!$L$1="Saarland",INDEX(X56,1),IF('1. ALG II Monats-Berechnung'!$L$1="Sachsen",INDEX(Z56,1),IF('1. ALG II Monats-Berechnung'!$L$1="Sachsen-Anhalt",INDEX(AB56,1),IF('1. ALG II Monats-Berechnung'!$L$1="Schleswig-Holstein",INDEX(AD56,1),IF('1. ALG II Monats-Berechnung'!$L$1="Thüringen",INDEX(AF56,1),""))))))))))))))))</f>
        <v>Bonn, Stadt</v>
      </c>
      <c r="C420" t="str">
        <f>IF('1. ALG II Monats-Berechnung'!$L$1="Baden-Württemberg",INDEX(C56,1),IF('1. ALG II Monats-Berechnung'!$L$1="Bayern",INDEX(E56,1),IF('1. ALG II Monats-Berechnung'!$L$1="Berlin",INDEX(G56,1),IF('1. ALG II Monats-Berechnung'!$L$1="Brandenburg",INDEX(I56,1),IF('1. ALG II Monats-Berechnung'!$L$1="Bremen",INDEX(K56,1),IF('1. ALG II Monats-Berechnung'!$L$1="Hamburg",INDEX(M56,1),IF('1. ALG II Monats-Berechnung'!$L$1="Hessen",INDEX(O56,1),IF('1. ALG II Monats-Berechnung'!$L$1="Mecklenburg-Vorpommern",INDEX(Q56,1),IF('1. ALG II Monats-Berechnung'!$L$1="Niedersachsen",INDEX(S56,1),IF('1. ALG II Monats-Berechnung'!$L$1="Nordrhein-Westfalen",INDEX(U56,1),IF('1. ALG II Monats-Berechnung'!$L$1="Rheinland-Pfalz",INDEX(W56,1),IF('1. ALG II Monats-Berechnung'!$L$1="Saarland",INDEX(Y56,1),IF('1. ALG II Monats-Berechnung'!$L$1="Sachsen",INDEX(AA56,1),IF('1. ALG II Monats-Berechnung'!$L$1="Sachsen-Anhalt",INDEX(AC56,1),IF('1. ALG II Monats-Berechnung'!$L$1="Schleswig-Holstein",INDEX(AE56,1),IF('1. ALG II Monats-Berechnung'!$L$1="Thüringen",INDEX(AG56,1),""))))))))))))))))</f>
        <v>V</v>
      </c>
    </row>
    <row r="421" spans="2:3" x14ac:dyDescent="0.2">
      <c r="B421" t="str">
        <f>IF('1. ALG II Monats-Berechnung'!$L$1="Baden-Württemberg",INDEX(B57,1),IF('1. ALG II Monats-Berechnung'!$L$1="Bayern",INDEX(D57,1),IF('1. ALG II Monats-Berechnung'!$L$1="Berlin",INDEX(F57,1),IF('1. ALG II Monats-Berechnung'!$L$1="Brandenburg",INDEX(H57,1),IF('1. ALG II Monats-Berechnung'!$L$1="Bremen",INDEX(J57,1),IF('1. ALG II Monats-Berechnung'!$L$1="Hamburg",INDEX(L57,1),IF('1. ALG II Monats-Berechnung'!$L$1="Hessen",INDEX(N57,1),IF('1. ALG II Monats-Berechnung'!$L$1="Mecklenburg-Vorpommern",INDEX(P57,1),IF('1. ALG II Monats-Berechnung'!$L$1="Niedersachsen",INDEX(R57,1),IF('1. ALG II Monats-Berechnung'!$L$1="Nordrhein-Westfalen",INDEX(T57,1),IF('1. ALG II Monats-Berechnung'!$L$1="Rheinland-Pfalz",INDEX(V57,1),IF('1. ALG II Monats-Berechnung'!$L$1="Saarland",INDEX(X57,1),IF('1. ALG II Monats-Berechnung'!$L$1="Sachsen",INDEX(Z57,1),IF('1. ALG II Monats-Berechnung'!$L$1="Sachsen-Anhalt",INDEX(AB57,1),IF('1. ALG II Monats-Berechnung'!$L$1="Schleswig-Holstein",INDEX(AD57,1),IF('1. ALG II Monats-Berechnung'!$L$1="Thüringen",INDEX(AF57,1),""))))))))))))))))</f>
        <v>Borchen</v>
      </c>
      <c r="C421" t="str">
        <f>IF('1. ALG II Monats-Berechnung'!$L$1="Baden-Württemberg",INDEX(C57,1),IF('1. ALG II Monats-Berechnung'!$L$1="Bayern",INDEX(E57,1),IF('1. ALG II Monats-Berechnung'!$L$1="Berlin",INDEX(G57,1),IF('1. ALG II Monats-Berechnung'!$L$1="Brandenburg",INDEX(I57,1),IF('1. ALG II Monats-Berechnung'!$L$1="Bremen",INDEX(K57,1),IF('1. ALG II Monats-Berechnung'!$L$1="Hamburg",INDEX(M57,1),IF('1. ALG II Monats-Berechnung'!$L$1="Hessen",INDEX(O57,1),IF('1. ALG II Monats-Berechnung'!$L$1="Mecklenburg-Vorpommern",INDEX(Q57,1),IF('1. ALG II Monats-Berechnung'!$L$1="Niedersachsen",INDEX(S57,1),IF('1. ALG II Monats-Berechnung'!$L$1="Nordrhein-Westfalen",INDEX(U57,1),IF('1. ALG II Monats-Berechnung'!$L$1="Rheinland-Pfalz",INDEX(W57,1),IF('1. ALG II Monats-Berechnung'!$L$1="Saarland",INDEX(Y57,1),IF('1. ALG II Monats-Berechnung'!$L$1="Sachsen",INDEX(AA57,1),IF('1. ALG II Monats-Berechnung'!$L$1="Sachsen-Anhalt",INDEX(AC57,1),IF('1. ALG II Monats-Berechnung'!$L$1="Schleswig-Holstein",INDEX(AE57,1),IF('1. ALG II Monats-Berechnung'!$L$1="Thüringen",INDEX(AG57,1),""))))))))))))))))</f>
        <v>II</v>
      </c>
    </row>
    <row r="422" spans="2:3" x14ac:dyDescent="0.2">
      <c r="B422" t="str">
        <f>IF('1. ALG II Monats-Berechnung'!$L$1="Baden-Württemberg",INDEX(B58,1),IF('1. ALG II Monats-Berechnung'!$L$1="Bayern",INDEX(D58,1),IF('1. ALG II Monats-Berechnung'!$L$1="Berlin",INDEX(F58,1),IF('1. ALG II Monats-Berechnung'!$L$1="Brandenburg",INDEX(H58,1),IF('1. ALG II Monats-Berechnung'!$L$1="Bremen",INDEX(J58,1),IF('1. ALG II Monats-Berechnung'!$L$1="Hamburg",INDEX(L58,1),IF('1. ALG II Monats-Berechnung'!$L$1="Hessen",INDEX(N58,1),IF('1. ALG II Monats-Berechnung'!$L$1="Mecklenburg-Vorpommern",INDEX(P58,1),IF('1. ALG II Monats-Berechnung'!$L$1="Niedersachsen",INDEX(R58,1),IF('1. ALG II Monats-Berechnung'!$L$1="Nordrhein-Westfalen",INDEX(T58,1),IF('1. ALG II Monats-Berechnung'!$L$1="Rheinland-Pfalz",INDEX(V58,1),IF('1. ALG II Monats-Berechnung'!$L$1="Saarland",INDEX(X58,1),IF('1. ALG II Monats-Berechnung'!$L$1="Sachsen",INDEX(Z58,1),IF('1. ALG II Monats-Berechnung'!$L$1="Sachsen-Anhalt",INDEX(AB58,1),IF('1. ALG II Monats-Berechnung'!$L$1="Schleswig-Holstein",INDEX(AD58,1),IF('1. ALG II Monats-Berechnung'!$L$1="Thüringen",INDEX(AF58,1),""))))))))))))))))</f>
        <v>Borken, Stadt</v>
      </c>
      <c r="C422" t="str">
        <f>IF('1. ALG II Monats-Berechnung'!$L$1="Baden-Württemberg",INDEX(C58,1),IF('1. ALG II Monats-Berechnung'!$L$1="Bayern",INDEX(E58,1),IF('1. ALG II Monats-Berechnung'!$L$1="Berlin",INDEX(G58,1),IF('1. ALG II Monats-Berechnung'!$L$1="Brandenburg",INDEX(I58,1),IF('1. ALG II Monats-Berechnung'!$L$1="Bremen",INDEX(K58,1),IF('1. ALG II Monats-Berechnung'!$L$1="Hamburg",INDEX(M58,1),IF('1. ALG II Monats-Berechnung'!$L$1="Hessen",INDEX(O58,1),IF('1. ALG II Monats-Berechnung'!$L$1="Mecklenburg-Vorpommern",INDEX(Q58,1),IF('1. ALG II Monats-Berechnung'!$L$1="Niedersachsen",INDEX(S58,1),IF('1. ALG II Monats-Berechnung'!$L$1="Nordrhein-Westfalen",INDEX(U58,1),IF('1. ALG II Monats-Berechnung'!$L$1="Rheinland-Pfalz",INDEX(W58,1),IF('1. ALG II Monats-Berechnung'!$L$1="Saarland",INDEX(Y58,1),IF('1. ALG II Monats-Berechnung'!$L$1="Sachsen",INDEX(AA58,1),IF('1. ALG II Monats-Berechnung'!$L$1="Sachsen-Anhalt",INDEX(AC58,1),IF('1. ALG II Monats-Berechnung'!$L$1="Schleswig-Holstein",INDEX(AE58,1),IF('1. ALG II Monats-Berechnung'!$L$1="Thüringen",INDEX(AG58,1),""))))))))))))))))</f>
        <v>II</v>
      </c>
    </row>
    <row r="423" spans="2:3" x14ac:dyDescent="0.2">
      <c r="B423" t="str">
        <f>IF('1. ALG II Monats-Berechnung'!$L$1="Baden-Württemberg",INDEX(B59,1),IF('1. ALG II Monats-Berechnung'!$L$1="Bayern",INDEX(D59,1),IF('1. ALG II Monats-Berechnung'!$L$1="Berlin",INDEX(F59,1),IF('1. ALG II Monats-Berechnung'!$L$1="Brandenburg",INDEX(H59,1),IF('1. ALG II Monats-Berechnung'!$L$1="Bremen",INDEX(J59,1),IF('1. ALG II Monats-Berechnung'!$L$1="Hamburg",INDEX(L59,1),IF('1. ALG II Monats-Berechnung'!$L$1="Hessen",INDEX(N59,1),IF('1. ALG II Monats-Berechnung'!$L$1="Mecklenburg-Vorpommern",INDEX(P59,1),IF('1. ALG II Monats-Berechnung'!$L$1="Niedersachsen",INDEX(R59,1),IF('1. ALG II Monats-Berechnung'!$L$1="Nordrhein-Westfalen",INDEX(T59,1),IF('1. ALG II Monats-Berechnung'!$L$1="Rheinland-Pfalz",INDEX(V59,1),IF('1. ALG II Monats-Berechnung'!$L$1="Saarland",INDEX(X59,1),IF('1. ALG II Monats-Berechnung'!$L$1="Sachsen",INDEX(Z59,1),IF('1. ALG II Monats-Berechnung'!$L$1="Sachsen-Anhalt",INDEX(AB59,1),IF('1. ALG II Monats-Berechnung'!$L$1="Schleswig-Holstein",INDEX(AD59,1),IF('1. ALG II Monats-Berechnung'!$L$1="Thüringen",INDEX(AF59,1),""))))))))))))))))</f>
        <v>Bornheim, Stadt</v>
      </c>
      <c r="C423" t="str">
        <f>IF('1. ALG II Monats-Berechnung'!$L$1="Baden-Württemberg",INDEX(C59,1),IF('1. ALG II Monats-Berechnung'!$L$1="Bayern",INDEX(E59,1),IF('1. ALG II Monats-Berechnung'!$L$1="Berlin",INDEX(G59,1),IF('1. ALG II Monats-Berechnung'!$L$1="Brandenburg",INDEX(I59,1),IF('1. ALG II Monats-Berechnung'!$L$1="Bremen",INDEX(K59,1),IF('1. ALG II Monats-Berechnung'!$L$1="Hamburg",INDEX(M59,1),IF('1. ALG II Monats-Berechnung'!$L$1="Hessen",INDEX(O59,1),IF('1. ALG II Monats-Berechnung'!$L$1="Mecklenburg-Vorpommern",INDEX(Q59,1),IF('1. ALG II Monats-Berechnung'!$L$1="Niedersachsen",INDEX(S59,1),IF('1. ALG II Monats-Berechnung'!$L$1="Nordrhein-Westfalen",INDEX(U59,1),IF('1. ALG II Monats-Berechnung'!$L$1="Rheinland-Pfalz",INDEX(W59,1),IF('1. ALG II Monats-Berechnung'!$L$1="Saarland",INDEX(Y59,1),IF('1. ALG II Monats-Berechnung'!$L$1="Sachsen",INDEX(AA59,1),IF('1. ALG II Monats-Berechnung'!$L$1="Sachsen-Anhalt",INDEX(AC59,1),IF('1. ALG II Monats-Berechnung'!$L$1="Schleswig-Holstein",INDEX(AE59,1),IF('1. ALG II Monats-Berechnung'!$L$1="Thüringen",INDEX(AG59,1),""))))))))))))))))</f>
        <v>IV</v>
      </c>
    </row>
    <row r="424" spans="2:3" x14ac:dyDescent="0.2">
      <c r="B424" t="str">
        <f>IF('1. ALG II Monats-Berechnung'!$L$1="Baden-Württemberg",INDEX(B60,1),IF('1. ALG II Monats-Berechnung'!$L$1="Bayern",INDEX(D60,1),IF('1. ALG II Monats-Berechnung'!$L$1="Berlin",INDEX(F60,1),IF('1. ALG II Monats-Berechnung'!$L$1="Brandenburg",INDEX(H60,1),IF('1. ALG II Monats-Berechnung'!$L$1="Bremen",INDEX(J60,1),IF('1. ALG II Monats-Berechnung'!$L$1="Hamburg",INDEX(L60,1),IF('1. ALG II Monats-Berechnung'!$L$1="Hessen",INDEX(N60,1),IF('1. ALG II Monats-Berechnung'!$L$1="Mecklenburg-Vorpommern",INDEX(P60,1),IF('1. ALG II Monats-Berechnung'!$L$1="Niedersachsen",INDEX(R60,1),IF('1. ALG II Monats-Berechnung'!$L$1="Nordrhein-Westfalen",INDEX(T60,1),IF('1. ALG II Monats-Berechnung'!$L$1="Rheinland-Pfalz",INDEX(V60,1),IF('1. ALG II Monats-Berechnung'!$L$1="Saarland",INDEX(X60,1),IF('1. ALG II Monats-Berechnung'!$L$1="Sachsen",INDEX(Z60,1),IF('1. ALG II Monats-Berechnung'!$L$1="Sachsen-Anhalt",INDEX(AB60,1),IF('1. ALG II Monats-Berechnung'!$L$1="Schleswig-Holstein",INDEX(AD60,1),IF('1. ALG II Monats-Berechnung'!$L$1="Thüringen",INDEX(AF60,1),""))))))))))))))))</f>
        <v>Bottrop, Stadt</v>
      </c>
      <c r="C424" t="str">
        <f>IF('1. ALG II Monats-Berechnung'!$L$1="Baden-Württemberg",INDEX(C60,1),IF('1. ALG II Monats-Berechnung'!$L$1="Bayern",INDEX(E60,1),IF('1. ALG II Monats-Berechnung'!$L$1="Berlin",INDEX(G60,1),IF('1. ALG II Monats-Berechnung'!$L$1="Brandenburg",INDEX(I60,1),IF('1. ALG II Monats-Berechnung'!$L$1="Bremen",INDEX(K60,1),IF('1. ALG II Monats-Berechnung'!$L$1="Hamburg",INDEX(M60,1),IF('1. ALG II Monats-Berechnung'!$L$1="Hessen",INDEX(O60,1),IF('1. ALG II Monats-Berechnung'!$L$1="Mecklenburg-Vorpommern",INDEX(Q60,1),IF('1. ALG II Monats-Berechnung'!$L$1="Niedersachsen",INDEX(S60,1),IF('1. ALG II Monats-Berechnung'!$L$1="Nordrhein-Westfalen",INDEX(U60,1),IF('1. ALG II Monats-Berechnung'!$L$1="Rheinland-Pfalz",INDEX(W60,1),IF('1. ALG II Monats-Berechnung'!$L$1="Saarland",INDEX(Y60,1),IF('1. ALG II Monats-Berechnung'!$L$1="Sachsen",INDEX(AA60,1),IF('1. ALG II Monats-Berechnung'!$L$1="Sachsen-Anhalt",INDEX(AC60,1),IF('1. ALG II Monats-Berechnung'!$L$1="Schleswig-Holstein",INDEX(AE60,1),IF('1. ALG II Monats-Berechnung'!$L$1="Thüringen",INDEX(AG60,1),""))))))))))))))))</f>
        <v>III</v>
      </c>
    </row>
    <row r="425" spans="2:3" x14ac:dyDescent="0.2">
      <c r="B425" t="str">
        <f>IF('1. ALG II Monats-Berechnung'!$L$1="Baden-Württemberg",INDEX(B61,1),IF('1. ALG II Monats-Berechnung'!$L$1="Bayern",INDEX(D61,1),IF('1. ALG II Monats-Berechnung'!$L$1="Berlin",INDEX(F61,1),IF('1. ALG II Monats-Berechnung'!$L$1="Brandenburg",INDEX(H61,1),IF('1. ALG II Monats-Berechnung'!$L$1="Bremen",INDEX(J61,1),IF('1. ALG II Monats-Berechnung'!$L$1="Hamburg",INDEX(L61,1),IF('1. ALG II Monats-Berechnung'!$L$1="Hessen",INDEX(N61,1),IF('1. ALG II Monats-Berechnung'!$L$1="Mecklenburg-Vorpommern",INDEX(P61,1),IF('1. ALG II Monats-Berechnung'!$L$1="Niedersachsen",INDEX(R61,1),IF('1. ALG II Monats-Berechnung'!$L$1="Nordrhein-Westfalen",INDEX(T61,1),IF('1. ALG II Monats-Berechnung'!$L$1="Rheinland-Pfalz",INDEX(V61,1),IF('1. ALG II Monats-Berechnung'!$L$1="Saarland",INDEX(X61,1),IF('1. ALG II Monats-Berechnung'!$L$1="Sachsen",INDEX(Z61,1),IF('1. ALG II Monats-Berechnung'!$L$1="Sachsen-Anhalt",INDEX(AB61,1),IF('1. ALG II Monats-Berechnung'!$L$1="Schleswig-Holstein",INDEX(AD61,1),IF('1. ALG II Monats-Berechnung'!$L$1="Thüringen",INDEX(AF61,1),""))))))))))))))))</f>
        <v>Brakel, Stadt</v>
      </c>
      <c r="C425" t="str">
        <f>IF('1. ALG II Monats-Berechnung'!$L$1="Baden-Württemberg",INDEX(C61,1),IF('1. ALG II Monats-Berechnung'!$L$1="Bayern",INDEX(E61,1),IF('1. ALG II Monats-Berechnung'!$L$1="Berlin",INDEX(G61,1),IF('1. ALG II Monats-Berechnung'!$L$1="Brandenburg",INDEX(I61,1),IF('1. ALG II Monats-Berechnung'!$L$1="Bremen",INDEX(K61,1),IF('1. ALG II Monats-Berechnung'!$L$1="Hamburg",INDEX(M61,1),IF('1. ALG II Monats-Berechnung'!$L$1="Hessen",INDEX(O61,1),IF('1. ALG II Monats-Berechnung'!$L$1="Mecklenburg-Vorpommern",INDEX(Q61,1),IF('1. ALG II Monats-Berechnung'!$L$1="Niedersachsen",INDEX(S61,1),IF('1. ALG II Monats-Berechnung'!$L$1="Nordrhein-Westfalen",INDEX(U61,1),IF('1. ALG II Monats-Berechnung'!$L$1="Rheinland-Pfalz",INDEX(W61,1),IF('1. ALG II Monats-Berechnung'!$L$1="Saarland",INDEX(Y61,1),IF('1. ALG II Monats-Berechnung'!$L$1="Sachsen",INDEX(AA61,1),IF('1. ALG II Monats-Berechnung'!$L$1="Sachsen-Anhalt",INDEX(AC61,1),IF('1. ALG II Monats-Berechnung'!$L$1="Schleswig-Holstein",INDEX(AE61,1),IF('1. ALG II Monats-Berechnung'!$L$1="Thüringen",INDEX(AG61,1),""))))))))))))))))</f>
        <v>I</v>
      </c>
    </row>
    <row r="426" spans="2:3" x14ac:dyDescent="0.2">
      <c r="B426" t="str">
        <f>IF('1. ALG II Monats-Berechnung'!$L$1="Baden-Württemberg",INDEX(B62,1),IF('1. ALG II Monats-Berechnung'!$L$1="Bayern",INDEX(D62,1),IF('1. ALG II Monats-Berechnung'!$L$1="Berlin",INDEX(F62,1),IF('1. ALG II Monats-Berechnung'!$L$1="Brandenburg",INDEX(H62,1),IF('1. ALG II Monats-Berechnung'!$L$1="Bremen",INDEX(J62,1),IF('1. ALG II Monats-Berechnung'!$L$1="Hamburg",INDEX(L62,1),IF('1. ALG II Monats-Berechnung'!$L$1="Hessen",INDEX(N62,1),IF('1. ALG II Monats-Berechnung'!$L$1="Mecklenburg-Vorpommern",INDEX(P62,1),IF('1. ALG II Monats-Berechnung'!$L$1="Niedersachsen",INDEX(R62,1),IF('1. ALG II Monats-Berechnung'!$L$1="Nordrhein-Westfalen",INDEX(T62,1),IF('1. ALG II Monats-Berechnung'!$L$1="Rheinland-Pfalz",INDEX(V62,1),IF('1. ALG II Monats-Berechnung'!$L$1="Saarland",INDEX(X62,1),IF('1. ALG II Monats-Berechnung'!$L$1="Sachsen",INDEX(Z62,1),IF('1. ALG II Monats-Berechnung'!$L$1="Sachsen-Anhalt",INDEX(AB62,1),IF('1. ALG II Monats-Berechnung'!$L$1="Schleswig-Holstein",INDEX(AD62,1),IF('1. ALG II Monats-Berechnung'!$L$1="Thüringen",INDEX(AF62,1),""))))))))))))))))</f>
        <v>Brilon, Stadt</v>
      </c>
      <c r="C426" t="str">
        <f>IF('1. ALG II Monats-Berechnung'!$L$1="Baden-Württemberg",INDEX(C62,1),IF('1. ALG II Monats-Berechnung'!$L$1="Bayern",INDEX(E62,1),IF('1. ALG II Monats-Berechnung'!$L$1="Berlin",INDEX(G62,1),IF('1. ALG II Monats-Berechnung'!$L$1="Brandenburg",INDEX(I62,1),IF('1. ALG II Monats-Berechnung'!$L$1="Bremen",INDEX(K62,1),IF('1. ALG II Monats-Berechnung'!$L$1="Hamburg",INDEX(M62,1),IF('1. ALG II Monats-Berechnung'!$L$1="Hessen",INDEX(O62,1),IF('1. ALG II Monats-Berechnung'!$L$1="Mecklenburg-Vorpommern",INDEX(Q62,1),IF('1. ALG II Monats-Berechnung'!$L$1="Niedersachsen",INDEX(S62,1),IF('1. ALG II Monats-Berechnung'!$L$1="Nordrhein-Westfalen",INDEX(U62,1),IF('1. ALG II Monats-Berechnung'!$L$1="Rheinland-Pfalz",INDEX(W62,1),IF('1. ALG II Monats-Berechnung'!$L$1="Saarland",INDEX(Y62,1),IF('1. ALG II Monats-Berechnung'!$L$1="Sachsen",INDEX(AA62,1),IF('1. ALG II Monats-Berechnung'!$L$1="Sachsen-Anhalt",INDEX(AC62,1),IF('1. ALG II Monats-Berechnung'!$L$1="Schleswig-Holstein",INDEX(AE62,1),IF('1. ALG II Monats-Berechnung'!$L$1="Thüringen",INDEX(AG62,1),""))))))))))))))))</f>
        <v>I</v>
      </c>
    </row>
    <row r="427" spans="2:3" x14ac:dyDescent="0.2">
      <c r="B427" t="str">
        <f>IF('1. ALG II Monats-Berechnung'!$L$1="Baden-Württemberg",INDEX(B63,1),IF('1. ALG II Monats-Berechnung'!$L$1="Bayern",INDEX(D63,1),IF('1. ALG II Monats-Berechnung'!$L$1="Berlin",INDEX(F63,1),IF('1. ALG II Monats-Berechnung'!$L$1="Brandenburg",INDEX(H63,1),IF('1. ALG II Monats-Berechnung'!$L$1="Bremen",INDEX(J63,1),IF('1. ALG II Monats-Berechnung'!$L$1="Hamburg",INDEX(L63,1),IF('1. ALG II Monats-Berechnung'!$L$1="Hessen",INDEX(N63,1),IF('1. ALG II Monats-Berechnung'!$L$1="Mecklenburg-Vorpommern",INDEX(P63,1),IF('1. ALG II Monats-Berechnung'!$L$1="Niedersachsen",INDEX(R63,1),IF('1. ALG II Monats-Berechnung'!$L$1="Nordrhein-Westfalen",INDEX(T63,1),IF('1. ALG II Monats-Berechnung'!$L$1="Rheinland-Pfalz",INDEX(V63,1),IF('1. ALG II Monats-Berechnung'!$L$1="Saarland",INDEX(X63,1),IF('1. ALG II Monats-Berechnung'!$L$1="Sachsen",INDEX(Z63,1),IF('1. ALG II Monats-Berechnung'!$L$1="Sachsen-Anhalt",INDEX(AB63,1),IF('1. ALG II Monats-Berechnung'!$L$1="Schleswig-Holstein",INDEX(AD63,1),IF('1. ALG II Monats-Berechnung'!$L$1="Thüringen",INDEX(AF63,1),""))))))))))))))))</f>
        <v>Brüggen</v>
      </c>
      <c r="C427" t="str">
        <f>IF('1. ALG II Monats-Berechnung'!$L$1="Baden-Württemberg",INDEX(C63,1),IF('1. ALG II Monats-Berechnung'!$L$1="Bayern",INDEX(E63,1),IF('1. ALG II Monats-Berechnung'!$L$1="Berlin",INDEX(G63,1),IF('1. ALG II Monats-Berechnung'!$L$1="Brandenburg",INDEX(I63,1),IF('1. ALG II Monats-Berechnung'!$L$1="Bremen",INDEX(K63,1),IF('1. ALG II Monats-Berechnung'!$L$1="Hamburg",INDEX(M63,1),IF('1. ALG II Monats-Berechnung'!$L$1="Hessen",INDEX(O63,1),IF('1. ALG II Monats-Berechnung'!$L$1="Mecklenburg-Vorpommern",INDEX(Q63,1),IF('1. ALG II Monats-Berechnung'!$L$1="Niedersachsen",INDEX(S63,1),IF('1. ALG II Monats-Berechnung'!$L$1="Nordrhein-Westfalen",INDEX(U63,1),IF('1. ALG II Monats-Berechnung'!$L$1="Rheinland-Pfalz",INDEX(W63,1),IF('1. ALG II Monats-Berechnung'!$L$1="Saarland",INDEX(Y63,1),IF('1. ALG II Monats-Berechnung'!$L$1="Sachsen",INDEX(AA63,1),IF('1. ALG II Monats-Berechnung'!$L$1="Sachsen-Anhalt",INDEX(AC63,1),IF('1. ALG II Monats-Berechnung'!$L$1="Schleswig-Holstein",INDEX(AE63,1),IF('1. ALG II Monats-Berechnung'!$L$1="Thüringen",INDEX(AG63,1),""))))))))))))))))</f>
        <v>II</v>
      </c>
    </row>
    <row r="428" spans="2:3" x14ac:dyDescent="0.2">
      <c r="B428" t="str">
        <f>IF('1. ALG II Monats-Berechnung'!$L$1="Baden-Württemberg",INDEX(B64,1),IF('1. ALG II Monats-Berechnung'!$L$1="Bayern",INDEX(D64,1),IF('1. ALG II Monats-Berechnung'!$L$1="Berlin",INDEX(F64,1),IF('1. ALG II Monats-Berechnung'!$L$1="Brandenburg",INDEX(H64,1),IF('1. ALG II Monats-Berechnung'!$L$1="Bremen",INDEX(J64,1),IF('1. ALG II Monats-Berechnung'!$L$1="Hamburg",INDEX(L64,1),IF('1. ALG II Monats-Berechnung'!$L$1="Hessen",INDEX(N64,1),IF('1. ALG II Monats-Berechnung'!$L$1="Mecklenburg-Vorpommern",INDEX(P64,1),IF('1. ALG II Monats-Berechnung'!$L$1="Niedersachsen",INDEX(R64,1),IF('1. ALG II Monats-Berechnung'!$L$1="Nordrhein-Westfalen",INDEX(T64,1),IF('1. ALG II Monats-Berechnung'!$L$1="Rheinland-Pfalz",INDEX(V64,1),IF('1. ALG II Monats-Berechnung'!$L$1="Saarland",INDEX(X64,1),IF('1. ALG II Monats-Berechnung'!$L$1="Sachsen",INDEX(Z64,1),IF('1. ALG II Monats-Berechnung'!$L$1="Sachsen-Anhalt",INDEX(AB64,1),IF('1. ALG II Monats-Berechnung'!$L$1="Schleswig-Holstein",INDEX(AD64,1),IF('1. ALG II Monats-Berechnung'!$L$1="Thüringen",INDEX(AF64,1),""))))))))))))))))</f>
        <v>Brühl, Stadt</v>
      </c>
      <c r="C428" t="str">
        <f>IF('1. ALG II Monats-Berechnung'!$L$1="Baden-Württemberg",INDEX(C64,1),IF('1. ALG II Monats-Berechnung'!$L$1="Bayern",INDEX(E64,1),IF('1. ALG II Monats-Berechnung'!$L$1="Berlin",INDEX(G64,1),IF('1. ALG II Monats-Berechnung'!$L$1="Brandenburg",INDEX(I64,1),IF('1. ALG II Monats-Berechnung'!$L$1="Bremen",INDEX(K64,1),IF('1. ALG II Monats-Berechnung'!$L$1="Hamburg",INDEX(M64,1),IF('1. ALG II Monats-Berechnung'!$L$1="Hessen",INDEX(O64,1),IF('1. ALG II Monats-Berechnung'!$L$1="Mecklenburg-Vorpommern",INDEX(Q64,1),IF('1. ALG II Monats-Berechnung'!$L$1="Niedersachsen",INDEX(S64,1),IF('1. ALG II Monats-Berechnung'!$L$1="Nordrhein-Westfalen",INDEX(U64,1),IF('1. ALG II Monats-Berechnung'!$L$1="Rheinland-Pfalz",INDEX(W64,1),IF('1. ALG II Monats-Berechnung'!$L$1="Saarland",INDEX(Y64,1),IF('1. ALG II Monats-Berechnung'!$L$1="Sachsen",INDEX(AA64,1),IF('1. ALG II Monats-Berechnung'!$L$1="Sachsen-Anhalt",INDEX(AC64,1),IF('1. ALG II Monats-Berechnung'!$L$1="Schleswig-Holstein",INDEX(AE64,1),IF('1. ALG II Monats-Berechnung'!$L$1="Thüringen",INDEX(AG64,1),""))))))))))))))))</f>
        <v>V</v>
      </c>
    </row>
    <row r="429" spans="2:3" x14ac:dyDescent="0.2">
      <c r="B429" t="str">
        <f>IF('1. ALG II Monats-Berechnung'!$L$1="Baden-Württemberg",INDEX(B65,1),IF('1. ALG II Monats-Berechnung'!$L$1="Bayern",INDEX(D65,1),IF('1. ALG II Monats-Berechnung'!$L$1="Berlin",INDEX(F65,1),IF('1. ALG II Monats-Berechnung'!$L$1="Brandenburg",INDEX(H65,1),IF('1. ALG II Monats-Berechnung'!$L$1="Bremen",INDEX(J65,1),IF('1. ALG II Monats-Berechnung'!$L$1="Hamburg",INDEX(L65,1),IF('1. ALG II Monats-Berechnung'!$L$1="Hessen",INDEX(N65,1),IF('1. ALG II Monats-Berechnung'!$L$1="Mecklenburg-Vorpommern",INDEX(P65,1),IF('1. ALG II Monats-Berechnung'!$L$1="Niedersachsen",INDEX(R65,1),IF('1. ALG II Monats-Berechnung'!$L$1="Nordrhein-Westfalen",INDEX(T65,1),IF('1. ALG II Monats-Berechnung'!$L$1="Rheinland-Pfalz",INDEX(V65,1),IF('1. ALG II Monats-Berechnung'!$L$1="Saarland",INDEX(X65,1),IF('1. ALG II Monats-Berechnung'!$L$1="Sachsen",INDEX(Z65,1),IF('1. ALG II Monats-Berechnung'!$L$1="Sachsen-Anhalt",INDEX(AB65,1),IF('1. ALG II Monats-Berechnung'!$L$1="Schleswig-Holstein",INDEX(AD65,1),IF('1. ALG II Monats-Berechnung'!$L$1="Thüringen",INDEX(AF65,1),""))))))))))))))))</f>
        <v>Bünde, Stadt</v>
      </c>
      <c r="C429" t="str">
        <f>IF('1. ALG II Monats-Berechnung'!$L$1="Baden-Württemberg",INDEX(C65,1),IF('1. ALG II Monats-Berechnung'!$L$1="Bayern",INDEX(E65,1),IF('1. ALG II Monats-Berechnung'!$L$1="Berlin",INDEX(G65,1),IF('1. ALG II Monats-Berechnung'!$L$1="Brandenburg",INDEX(I65,1),IF('1. ALG II Monats-Berechnung'!$L$1="Bremen",INDEX(K65,1),IF('1. ALG II Monats-Berechnung'!$L$1="Hamburg",INDEX(M65,1),IF('1. ALG II Monats-Berechnung'!$L$1="Hessen",INDEX(O65,1),IF('1. ALG II Monats-Berechnung'!$L$1="Mecklenburg-Vorpommern",INDEX(Q65,1),IF('1. ALG II Monats-Berechnung'!$L$1="Niedersachsen",INDEX(S65,1),IF('1. ALG II Monats-Berechnung'!$L$1="Nordrhein-Westfalen",INDEX(U65,1),IF('1. ALG II Monats-Berechnung'!$L$1="Rheinland-Pfalz",INDEX(W65,1),IF('1. ALG II Monats-Berechnung'!$L$1="Saarland",INDEX(Y65,1),IF('1. ALG II Monats-Berechnung'!$L$1="Sachsen",INDEX(AA65,1),IF('1. ALG II Monats-Berechnung'!$L$1="Sachsen-Anhalt",INDEX(AC65,1),IF('1. ALG II Monats-Berechnung'!$L$1="Schleswig-Holstein",INDEX(AE65,1),IF('1. ALG II Monats-Berechnung'!$L$1="Thüringen",INDEX(AG65,1),""))))))))))))))))</f>
        <v>II</v>
      </c>
    </row>
    <row r="430" spans="2:3" x14ac:dyDescent="0.2">
      <c r="B430" t="str">
        <f>IF('1. ALG II Monats-Berechnung'!$L$1="Baden-Württemberg",INDEX(B66,1),IF('1. ALG II Monats-Berechnung'!$L$1="Bayern",INDEX(D66,1),IF('1. ALG II Monats-Berechnung'!$L$1="Berlin",INDEX(F66,1),IF('1. ALG II Monats-Berechnung'!$L$1="Brandenburg",INDEX(H66,1),IF('1. ALG II Monats-Berechnung'!$L$1="Bremen",INDEX(J66,1),IF('1. ALG II Monats-Berechnung'!$L$1="Hamburg",INDEX(L66,1),IF('1. ALG II Monats-Berechnung'!$L$1="Hessen",INDEX(N66,1),IF('1. ALG II Monats-Berechnung'!$L$1="Mecklenburg-Vorpommern",INDEX(P66,1),IF('1. ALG II Monats-Berechnung'!$L$1="Niedersachsen",INDEX(R66,1),IF('1. ALG II Monats-Berechnung'!$L$1="Nordrhein-Westfalen",INDEX(T66,1),IF('1. ALG II Monats-Berechnung'!$L$1="Rheinland-Pfalz",INDEX(V66,1),IF('1. ALG II Monats-Berechnung'!$L$1="Saarland",INDEX(X66,1),IF('1. ALG II Monats-Berechnung'!$L$1="Sachsen",INDEX(Z66,1),IF('1. ALG II Monats-Berechnung'!$L$1="Sachsen-Anhalt",INDEX(AB66,1),IF('1. ALG II Monats-Berechnung'!$L$1="Schleswig-Holstein",INDEX(AD66,1),IF('1. ALG II Monats-Berechnung'!$L$1="Thüringen",INDEX(AF66,1),""))))))))))))))))</f>
        <v>Burbach</v>
      </c>
      <c r="C430" t="str">
        <f>IF('1. ALG II Monats-Berechnung'!$L$1="Baden-Württemberg",INDEX(C66,1),IF('1. ALG II Monats-Berechnung'!$L$1="Bayern",INDEX(E66,1),IF('1. ALG II Monats-Berechnung'!$L$1="Berlin",INDEX(G66,1),IF('1. ALG II Monats-Berechnung'!$L$1="Brandenburg",INDEX(I66,1),IF('1. ALG II Monats-Berechnung'!$L$1="Bremen",INDEX(K66,1),IF('1. ALG II Monats-Berechnung'!$L$1="Hamburg",INDEX(M66,1),IF('1. ALG II Monats-Berechnung'!$L$1="Hessen",INDEX(O66,1),IF('1. ALG II Monats-Berechnung'!$L$1="Mecklenburg-Vorpommern",INDEX(Q66,1),IF('1. ALG II Monats-Berechnung'!$L$1="Niedersachsen",INDEX(S66,1),IF('1. ALG II Monats-Berechnung'!$L$1="Nordrhein-Westfalen",INDEX(U66,1),IF('1. ALG II Monats-Berechnung'!$L$1="Rheinland-Pfalz",INDEX(W66,1),IF('1. ALG II Monats-Berechnung'!$L$1="Saarland",INDEX(Y66,1),IF('1. ALG II Monats-Berechnung'!$L$1="Sachsen",INDEX(AA66,1),IF('1. ALG II Monats-Berechnung'!$L$1="Sachsen-Anhalt",INDEX(AC66,1),IF('1. ALG II Monats-Berechnung'!$L$1="Schleswig-Holstein",INDEX(AE66,1),IF('1. ALG II Monats-Berechnung'!$L$1="Thüringen",INDEX(AG66,1),""))))))))))))))))</f>
        <v>II</v>
      </c>
    </row>
    <row r="431" spans="2:3" x14ac:dyDescent="0.2">
      <c r="B431" t="str">
        <f>IF('1. ALG II Monats-Berechnung'!$L$1="Baden-Württemberg",INDEX(B67,1),IF('1. ALG II Monats-Berechnung'!$L$1="Bayern",INDEX(D67,1),IF('1. ALG II Monats-Berechnung'!$L$1="Berlin",INDEX(F67,1),IF('1. ALG II Monats-Berechnung'!$L$1="Brandenburg",INDEX(H67,1),IF('1. ALG II Monats-Berechnung'!$L$1="Bremen",INDEX(J67,1),IF('1. ALG II Monats-Berechnung'!$L$1="Hamburg",INDEX(L67,1),IF('1. ALG II Monats-Berechnung'!$L$1="Hessen",INDEX(N67,1),IF('1. ALG II Monats-Berechnung'!$L$1="Mecklenburg-Vorpommern",INDEX(P67,1),IF('1. ALG II Monats-Berechnung'!$L$1="Niedersachsen",INDEX(R67,1),IF('1. ALG II Monats-Berechnung'!$L$1="Nordrhein-Westfalen",INDEX(T67,1),IF('1. ALG II Monats-Berechnung'!$L$1="Rheinland-Pfalz",INDEX(V67,1),IF('1. ALG II Monats-Berechnung'!$L$1="Saarland",INDEX(X67,1),IF('1. ALG II Monats-Berechnung'!$L$1="Sachsen",INDEX(Z67,1),IF('1. ALG II Monats-Berechnung'!$L$1="Sachsen-Anhalt",INDEX(AB67,1),IF('1. ALG II Monats-Berechnung'!$L$1="Schleswig-Holstein",INDEX(AD67,1),IF('1. ALG II Monats-Berechnung'!$L$1="Thüringen",INDEX(AF67,1),""))))))))))))))))</f>
        <v>Büren, Stadt</v>
      </c>
      <c r="C431" t="str">
        <f>IF('1. ALG II Monats-Berechnung'!$L$1="Baden-Württemberg",INDEX(C67,1),IF('1. ALG II Monats-Berechnung'!$L$1="Bayern",INDEX(E67,1),IF('1. ALG II Monats-Berechnung'!$L$1="Berlin",INDEX(G67,1),IF('1. ALG II Monats-Berechnung'!$L$1="Brandenburg",INDEX(I67,1),IF('1. ALG II Monats-Berechnung'!$L$1="Bremen",INDEX(K67,1),IF('1. ALG II Monats-Berechnung'!$L$1="Hamburg",INDEX(M67,1),IF('1. ALG II Monats-Berechnung'!$L$1="Hessen",INDEX(O67,1),IF('1. ALG II Monats-Berechnung'!$L$1="Mecklenburg-Vorpommern",INDEX(Q67,1),IF('1. ALG II Monats-Berechnung'!$L$1="Niedersachsen",INDEX(S67,1),IF('1. ALG II Monats-Berechnung'!$L$1="Nordrhein-Westfalen",INDEX(U67,1),IF('1. ALG II Monats-Berechnung'!$L$1="Rheinland-Pfalz",INDEX(W67,1),IF('1. ALG II Monats-Berechnung'!$L$1="Saarland",INDEX(Y67,1),IF('1. ALG II Monats-Berechnung'!$L$1="Sachsen",INDEX(AA67,1),IF('1. ALG II Monats-Berechnung'!$L$1="Sachsen-Anhalt",INDEX(AC67,1),IF('1. ALG II Monats-Berechnung'!$L$1="Schleswig-Holstein",INDEX(AE67,1),IF('1. ALG II Monats-Berechnung'!$L$1="Thüringen",INDEX(AG67,1),""))))))))))))))))</f>
        <v>I</v>
      </c>
    </row>
    <row r="432" spans="2:3" x14ac:dyDescent="0.2">
      <c r="B432" t="str">
        <f>IF('1. ALG II Monats-Berechnung'!$L$1="Baden-Württemberg",INDEX(B68,1),IF('1. ALG II Monats-Berechnung'!$L$1="Bayern",INDEX(D68,1),IF('1. ALG II Monats-Berechnung'!$L$1="Berlin",INDEX(F68,1),IF('1. ALG II Monats-Berechnung'!$L$1="Brandenburg",INDEX(H68,1),IF('1. ALG II Monats-Berechnung'!$L$1="Bremen",INDEX(J68,1),IF('1. ALG II Monats-Berechnung'!$L$1="Hamburg",INDEX(L68,1),IF('1. ALG II Monats-Berechnung'!$L$1="Hessen",INDEX(N68,1),IF('1. ALG II Monats-Berechnung'!$L$1="Mecklenburg-Vorpommern",INDEX(P68,1),IF('1. ALG II Monats-Berechnung'!$L$1="Niedersachsen",INDEX(R68,1),IF('1. ALG II Monats-Berechnung'!$L$1="Nordrhein-Westfalen",INDEX(T68,1),IF('1. ALG II Monats-Berechnung'!$L$1="Rheinland-Pfalz",INDEX(V68,1),IF('1. ALG II Monats-Berechnung'!$L$1="Saarland",INDEX(X68,1),IF('1. ALG II Monats-Berechnung'!$L$1="Sachsen",INDEX(Z68,1),IF('1. ALG II Monats-Berechnung'!$L$1="Sachsen-Anhalt",INDEX(AB68,1),IF('1. ALG II Monats-Berechnung'!$L$1="Schleswig-Holstein",INDEX(AD68,1),IF('1. ALG II Monats-Berechnung'!$L$1="Thüringen",INDEX(AF68,1),""))))))))))))))))</f>
        <v>Burscheid, Stadt</v>
      </c>
      <c r="C432" t="str">
        <f>IF('1. ALG II Monats-Berechnung'!$L$1="Baden-Württemberg",INDEX(C68,1),IF('1. ALG II Monats-Berechnung'!$L$1="Bayern",INDEX(E68,1),IF('1. ALG II Monats-Berechnung'!$L$1="Berlin",INDEX(G68,1),IF('1. ALG II Monats-Berechnung'!$L$1="Brandenburg",INDEX(I68,1),IF('1. ALG II Monats-Berechnung'!$L$1="Bremen",INDEX(K68,1),IF('1. ALG II Monats-Berechnung'!$L$1="Hamburg",INDEX(M68,1),IF('1. ALG II Monats-Berechnung'!$L$1="Hessen",INDEX(O68,1),IF('1. ALG II Monats-Berechnung'!$L$1="Mecklenburg-Vorpommern",INDEX(Q68,1),IF('1. ALG II Monats-Berechnung'!$L$1="Niedersachsen",INDEX(S68,1),IF('1. ALG II Monats-Berechnung'!$L$1="Nordrhein-Westfalen",INDEX(U68,1),IF('1. ALG II Monats-Berechnung'!$L$1="Rheinland-Pfalz",INDEX(W68,1),IF('1. ALG II Monats-Berechnung'!$L$1="Saarland",INDEX(Y68,1),IF('1. ALG II Monats-Berechnung'!$L$1="Sachsen",INDEX(AA68,1),IF('1. ALG II Monats-Berechnung'!$L$1="Sachsen-Anhalt",INDEX(AC68,1),IF('1. ALG II Monats-Berechnung'!$L$1="Schleswig-Holstein",INDEX(AE68,1),IF('1. ALG II Monats-Berechnung'!$L$1="Thüringen",INDEX(AG68,1),""))))))))))))))))</f>
        <v>IV</v>
      </c>
    </row>
    <row r="433" spans="2:3" x14ac:dyDescent="0.2">
      <c r="B433" t="str">
        <f>IF('1. ALG II Monats-Berechnung'!$L$1="Baden-Württemberg",INDEX(B69,1),IF('1. ALG II Monats-Berechnung'!$L$1="Bayern",INDEX(D69,1),IF('1. ALG II Monats-Berechnung'!$L$1="Berlin",INDEX(F69,1),IF('1. ALG II Monats-Berechnung'!$L$1="Brandenburg",INDEX(H69,1),IF('1. ALG II Monats-Berechnung'!$L$1="Bremen",INDEX(J69,1),IF('1. ALG II Monats-Berechnung'!$L$1="Hamburg",INDEX(L69,1),IF('1. ALG II Monats-Berechnung'!$L$1="Hessen",INDEX(N69,1),IF('1. ALG II Monats-Berechnung'!$L$1="Mecklenburg-Vorpommern",INDEX(P69,1),IF('1. ALG II Monats-Berechnung'!$L$1="Niedersachsen",INDEX(R69,1),IF('1. ALG II Monats-Berechnung'!$L$1="Nordrhein-Westfalen",INDEX(T69,1),IF('1. ALG II Monats-Berechnung'!$L$1="Rheinland-Pfalz",INDEX(V69,1),IF('1. ALG II Monats-Berechnung'!$L$1="Saarland",INDEX(X69,1),IF('1. ALG II Monats-Berechnung'!$L$1="Sachsen",INDEX(Z69,1),IF('1. ALG II Monats-Berechnung'!$L$1="Sachsen-Anhalt",INDEX(AB69,1),IF('1. ALG II Monats-Berechnung'!$L$1="Schleswig-Holstein",INDEX(AD69,1),IF('1. ALG II Monats-Berechnung'!$L$1="Thüringen",INDEX(AF69,1),""))))))))))))))))</f>
        <v>Castrop-Rauxel, Stadt</v>
      </c>
      <c r="C433" t="str">
        <f>IF('1. ALG II Monats-Berechnung'!$L$1="Baden-Württemberg",INDEX(C69,1),IF('1. ALG II Monats-Berechnung'!$L$1="Bayern",INDEX(E69,1),IF('1. ALG II Monats-Berechnung'!$L$1="Berlin",INDEX(G69,1),IF('1. ALG II Monats-Berechnung'!$L$1="Brandenburg",INDEX(I69,1),IF('1. ALG II Monats-Berechnung'!$L$1="Bremen",INDEX(K69,1),IF('1. ALG II Monats-Berechnung'!$L$1="Hamburg",INDEX(M69,1),IF('1. ALG II Monats-Berechnung'!$L$1="Hessen",INDEX(O69,1),IF('1. ALG II Monats-Berechnung'!$L$1="Mecklenburg-Vorpommern",INDEX(Q69,1),IF('1. ALG II Monats-Berechnung'!$L$1="Niedersachsen",INDEX(S69,1),IF('1. ALG II Monats-Berechnung'!$L$1="Nordrhein-Westfalen",INDEX(U69,1),IF('1. ALG II Monats-Berechnung'!$L$1="Rheinland-Pfalz",INDEX(W69,1),IF('1. ALG II Monats-Berechnung'!$L$1="Saarland",INDEX(Y69,1),IF('1. ALG II Monats-Berechnung'!$L$1="Sachsen",INDEX(AA69,1),IF('1. ALG II Monats-Berechnung'!$L$1="Sachsen-Anhalt",INDEX(AC69,1),IF('1. ALG II Monats-Berechnung'!$L$1="Schleswig-Holstein",INDEX(AE69,1),IF('1. ALG II Monats-Berechnung'!$L$1="Thüringen",INDEX(AG69,1),""))))))))))))))))</f>
        <v>III</v>
      </c>
    </row>
    <row r="434" spans="2:3" x14ac:dyDescent="0.2">
      <c r="B434" t="str">
        <f>IF('1. ALG II Monats-Berechnung'!$L$1="Baden-Württemberg",INDEX(B70,1),IF('1. ALG II Monats-Berechnung'!$L$1="Bayern",INDEX(D70,1),IF('1. ALG II Monats-Berechnung'!$L$1="Berlin",INDEX(F70,1),IF('1. ALG II Monats-Berechnung'!$L$1="Brandenburg",INDEX(H70,1),IF('1. ALG II Monats-Berechnung'!$L$1="Bremen",INDEX(J70,1),IF('1. ALG II Monats-Berechnung'!$L$1="Hamburg",INDEX(L70,1),IF('1. ALG II Monats-Berechnung'!$L$1="Hessen",INDEX(N70,1),IF('1. ALG II Monats-Berechnung'!$L$1="Mecklenburg-Vorpommern",INDEX(P70,1),IF('1. ALG II Monats-Berechnung'!$L$1="Niedersachsen",INDEX(R70,1),IF('1. ALG II Monats-Berechnung'!$L$1="Nordrhein-Westfalen",INDEX(T70,1),IF('1. ALG II Monats-Berechnung'!$L$1="Rheinland-Pfalz",INDEX(V70,1),IF('1. ALG II Monats-Berechnung'!$L$1="Saarland",INDEX(X70,1),IF('1. ALG II Monats-Berechnung'!$L$1="Sachsen",INDEX(Z70,1),IF('1. ALG II Monats-Berechnung'!$L$1="Sachsen-Anhalt",INDEX(AB70,1),IF('1. ALG II Monats-Berechnung'!$L$1="Schleswig-Holstein",INDEX(AD70,1),IF('1. ALG II Monats-Berechnung'!$L$1="Thüringen",INDEX(AF70,1),""))))))))))))))))</f>
        <v>Coesfeld, Stadt</v>
      </c>
      <c r="C434" t="str">
        <f>IF('1. ALG II Monats-Berechnung'!$L$1="Baden-Württemberg",INDEX(C70,1),IF('1. ALG II Monats-Berechnung'!$L$1="Bayern",INDEX(E70,1),IF('1. ALG II Monats-Berechnung'!$L$1="Berlin",INDEX(G70,1),IF('1. ALG II Monats-Berechnung'!$L$1="Brandenburg",INDEX(I70,1),IF('1. ALG II Monats-Berechnung'!$L$1="Bremen",INDEX(K70,1),IF('1. ALG II Monats-Berechnung'!$L$1="Hamburg",INDEX(M70,1),IF('1. ALG II Monats-Berechnung'!$L$1="Hessen",INDEX(O70,1),IF('1. ALG II Monats-Berechnung'!$L$1="Mecklenburg-Vorpommern",INDEX(Q70,1),IF('1. ALG II Monats-Berechnung'!$L$1="Niedersachsen",INDEX(S70,1),IF('1. ALG II Monats-Berechnung'!$L$1="Nordrhein-Westfalen",INDEX(U70,1),IF('1. ALG II Monats-Berechnung'!$L$1="Rheinland-Pfalz",INDEX(W70,1),IF('1. ALG II Monats-Berechnung'!$L$1="Saarland",INDEX(Y70,1),IF('1. ALG II Monats-Berechnung'!$L$1="Sachsen",INDEX(AA70,1),IF('1. ALG II Monats-Berechnung'!$L$1="Sachsen-Anhalt",INDEX(AC70,1),IF('1. ALG II Monats-Berechnung'!$L$1="Schleswig-Holstein",INDEX(AE70,1),IF('1. ALG II Monats-Berechnung'!$L$1="Thüringen",INDEX(AG70,1),""))))))))))))))))</f>
        <v>II</v>
      </c>
    </row>
    <row r="435" spans="2:3" x14ac:dyDescent="0.2">
      <c r="B435" t="str">
        <f>IF('1. ALG II Monats-Berechnung'!$L$1="Baden-Württemberg",INDEX(B71,1),IF('1. ALG II Monats-Berechnung'!$L$1="Bayern",INDEX(D71,1),IF('1. ALG II Monats-Berechnung'!$L$1="Berlin",INDEX(F71,1),IF('1. ALG II Monats-Berechnung'!$L$1="Brandenburg",INDEX(H71,1),IF('1. ALG II Monats-Berechnung'!$L$1="Bremen",INDEX(J71,1),IF('1. ALG II Monats-Berechnung'!$L$1="Hamburg",INDEX(L71,1),IF('1. ALG II Monats-Berechnung'!$L$1="Hessen",INDEX(N71,1),IF('1. ALG II Monats-Berechnung'!$L$1="Mecklenburg-Vorpommern",INDEX(P71,1),IF('1. ALG II Monats-Berechnung'!$L$1="Niedersachsen",INDEX(R71,1),IF('1. ALG II Monats-Berechnung'!$L$1="Nordrhein-Westfalen",INDEX(T71,1),IF('1. ALG II Monats-Berechnung'!$L$1="Rheinland-Pfalz",INDEX(V71,1),IF('1. ALG II Monats-Berechnung'!$L$1="Saarland",INDEX(X71,1),IF('1. ALG II Monats-Berechnung'!$L$1="Sachsen",INDEX(Z71,1),IF('1. ALG II Monats-Berechnung'!$L$1="Sachsen-Anhalt",INDEX(AB71,1),IF('1. ALG II Monats-Berechnung'!$L$1="Schleswig-Holstein",INDEX(AD71,1),IF('1. ALG II Monats-Berechnung'!$L$1="Thüringen",INDEX(AF71,1),""))))))))))))))))</f>
        <v>Datteln, Stadt</v>
      </c>
      <c r="C435" t="str">
        <f>IF('1. ALG II Monats-Berechnung'!$L$1="Baden-Württemberg",INDEX(C71,1),IF('1. ALG II Monats-Berechnung'!$L$1="Bayern",INDEX(E71,1),IF('1. ALG II Monats-Berechnung'!$L$1="Berlin",INDEX(G71,1),IF('1. ALG II Monats-Berechnung'!$L$1="Brandenburg",INDEX(I71,1),IF('1. ALG II Monats-Berechnung'!$L$1="Bremen",INDEX(K71,1),IF('1. ALG II Monats-Berechnung'!$L$1="Hamburg",INDEX(M71,1),IF('1. ALG II Monats-Berechnung'!$L$1="Hessen",INDEX(O71,1),IF('1. ALG II Monats-Berechnung'!$L$1="Mecklenburg-Vorpommern",INDEX(Q71,1),IF('1. ALG II Monats-Berechnung'!$L$1="Niedersachsen",INDEX(S71,1),IF('1. ALG II Monats-Berechnung'!$L$1="Nordrhein-Westfalen",INDEX(U71,1),IF('1. ALG II Monats-Berechnung'!$L$1="Rheinland-Pfalz",INDEX(W71,1),IF('1. ALG II Monats-Berechnung'!$L$1="Saarland",INDEX(Y71,1),IF('1. ALG II Monats-Berechnung'!$L$1="Sachsen",INDEX(AA71,1),IF('1. ALG II Monats-Berechnung'!$L$1="Sachsen-Anhalt",INDEX(AC71,1),IF('1. ALG II Monats-Berechnung'!$L$1="Schleswig-Holstein",INDEX(AE71,1),IF('1. ALG II Monats-Berechnung'!$L$1="Thüringen",INDEX(AG71,1),""))))))))))))))))</f>
        <v>II</v>
      </c>
    </row>
    <row r="436" spans="2:3" x14ac:dyDescent="0.2">
      <c r="B436" t="str">
        <f>IF('1. ALG II Monats-Berechnung'!$L$1="Baden-Württemberg",INDEX(B72,1),IF('1. ALG II Monats-Berechnung'!$L$1="Bayern",INDEX(D72,1),IF('1. ALG II Monats-Berechnung'!$L$1="Berlin",INDEX(F72,1),IF('1. ALG II Monats-Berechnung'!$L$1="Brandenburg",INDEX(H72,1),IF('1. ALG II Monats-Berechnung'!$L$1="Bremen",INDEX(J72,1),IF('1. ALG II Monats-Berechnung'!$L$1="Hamburg",INDEX(L72,1),IF('1. ALG II Monats-Berechnung'!$L$1="Hessen",INDEX(N72,1),IF('1. ALG II Monats-Berechnung'!$L$1="Mecklenburg-Vorpommern",INDEX(P72,1),IF('1. ALG II Monats-Berechnung'!$L$1="Niedersachsen",INDEX(R72,1),IF('1. ALG II Monats-Berechnung'!$L$1="Nordrhein-Westfalen",INDEX(T72,1),IF('1. ALG II Monats-Berechnung'!$L$1="Rheinland-Pfalz",INDEX(V72,1),IF('1. ALG II Monats-Berechnung'!$L$1="Saarland",INDEX(X72,1),IF('1. ALG II Monats-Berechnung'!$L$1="Sachsen",INDEX(Z72,1),IF('1. ALG II Monats-Berechnung'!$L$1="Sachsen-Anhalt",INDEX(AB72,1),IF('1. ALG II Monats-Berechnung'!$L$1="Schleswig-Holstein",INDEX(AD72,1),IF('1. ALG II Monats-Berechnung'!$L$1="Thüringen",INDEX(AF72,1),""))))))))))))))))</f>
        <v>Delbrück, Stadt</v>
      </c>
      <c r="C436" t="str">
        <f>IF('1. ALG II Monats-Berechnung'!$L$1="Baden-Württemberg",INDEX(C72,1),IF('1. ALG II Monats-Berechnung'!$L$1="Bayern",INDEX(E72,1),IF('1. ALG II Monats-Berechnung'!$L$1="Berlin",INDEX(G72,1),IF('1. ALG II Monats-Berechnung'!$L$1="Brandenburg",INDEX(I72,1),IF('1. ALG II Monats-Berechnung'!$L$1="Bremen",INDEX(K72,1),IF('1. ALG II Monats-Berechnung'!$L$1="Hamburg",INDEX(M72,1),IF('1. ALG II Monats-Berechnung'!$L$1="Hessen",INDEX(O72,1),IF('1. ALG II Monats-Berechnung'!$L$1="Mecklenburg-Vorpommern",INDEX(Q72,1),IF('1. ALG II Monats-Berechnung'!$L$1="Niedersachsen",INDEX(S72,1),IF('1. ALG II Monats-Berechnung'!$L$1="Nordrhein-Westfalen",INDEX(U72,1),IF('1. ALG II Monats-Berechnung'!$L$1="Rheinland-Pfalz",INDEX(W72,1),IF('1. ALG II Monats-Berechnung'!$L$1="Saarland",INDEX(Y72,1),IF('1. ALG II Monats-Berechnung'!$L$1="Sachsen",INDEX(AA72,1),IF('1. ALG II Monats-Berechnung'!$L$1="Sachsen-Anhalt",INDEX(AC72,1),IF('1. ALG II Monats-Berechnung'!$L$1="Schleswig-Holstein",INDEX(AE72,1),IF('1. ALG II Monats-Berechnung'!$L$1="Thüringen",INDEX(AG72,1),""))))))))))))))))</f>
        <v>I</v>
      </c>
    </row>
    <row r="437" spans="2:3" x14ac:dyDescent="0.2">
      <c r="B437" t="str">
        <f>IF('1. ALG II Monats-Berechnung'!$L$1="Baden-Württemberg",INDEX(B73,1),IF('1. ALG II Monats-Berechnung'!$L$1="Bayern",INDEX(D73,1),IF('1. ALG II Monats-Berechnung'!$L$1="Berlin",INDEX(F73,1),IF('1. ALG II Monats-Berechnung'!$L$1="Brandenburg",INDEX(H73,1),IF('1. ALG II Monats-Berechnung'!$L$1="Bremen",INDEX(J73,1),IF('1. ALG II Monats-Berechnung'!$L$1="Hamburg",INDEX(L73,1),IF('1. ALG II Monats-Berechnung'!$L$1="Hessen",INDEX(N73,1),IF('1. ALG II Monats-Berechnung'!$L$1="Mecklenburg-Vorpommern",INDEX(P73,1),IF('1. ALG II Monats-Berechnung'!$L$1="Niedersachsen",INDEX(R73,1),IF('1. ALG II Monats-Berechnung'!$L$1="Nordrhein-Westfalen",INDEX(T73,1),IF('1. ALG II Monats-Berechnung'!$L$1="Rheinland-Pfalz",INDEX(V73,1),IF('1. ALG II Monats-Berechnung'!$L$1="Saarland",INDEX(X73,1),IF('1. ALG II Monats-Berechnung'!$L$1="Sachsen",INDEX(Z73,1),IF('1. ALG II Monats-Berechnung'!$L$1="Sachsen-Anhalt",INDEX(AB73,1),IF('1. ALG II Monats-Berechnung'!$L$1="Schleswig-Holstein",INDEX(AD73,1),IF('1. ALG II Monats-Berechnung'!$L$1="Thüringen",INDEX(AF73,1),""))))))))))))))))</f>
        <v>Detmold, Stadt</v>
      </c>
      <c r="C437" t="str">
        <f>IF('1. ALG II Monats-Berechnung'!$L$1="Baden-Württemberg",INDEX(C73,1),IF('1. ALG II Monats-Berechnung'!$L$1="Bayern",INDEX(E73,1),IF('1. ALG II Monats-Berechnung'!$L$1="Berlin",INDEX(G73,1),IF('1. ALG II Monats-Berechnung'!$L$1="Brandenburg",INDEX(I73,1),IF('1. ALG II Monats-Berechnung'!$L$1="Bremen",INDEX(K73,1),IF('1. ALG II Monats-Berechnung'!$L$1="Hamburg",INDEX(M73,1),IF('1. ALG II Monats-Berechnung'!$L$1="Hessen",INDEX(O73,1),IF('1. ALG II Monats-Berechnung'!$L$1="Mecklenburg-Vorpommern",INDEX(Q73,1),IF('1. ALG II Monats-Berechnung'!$L$1="Niedersachsen",INDEX(S73,1),IF('1. ALG II Monats-Berechnung'!$L$1="Nordrhein-Westfalen",INDEX(U73,1),IF('1. ALG II Monats-Berechnung'!$L$1="Rheinland-Pfalz",INDEX(W73,1),IF('1. ALG II Monats-Berechnung'!$L$1="Saarland",INDEX(Y73,1),IF('1. ALG II Monats-Berechnung'!$L$1="Sachsen",INDEX(AA73,1),IF('1. ALG II Monats-Berechnung'!$L$1="Sachsen-Anhalt",INDEX(AC73,1),IF('1. ALG II Monats-Berechnung'!$L$1="Schleswig-Holstein",INDEX(AE73,1),IF('1. ALG II Monats-Berechnung'!$L$1="Thüringen",INDEX(AG73,1),""))))))))))))))))</f>
        <v>III</v>
      </c>
    </row>
    <row r="438" spans="2:3" x14ac:dyDescent="0.2">
      <c r="B438" t="str">
        <f>IF('1. ALG II Monats-Berechnung'!$L$1="Baden-Württemberg",INDEX(B74,1),IF('1. ALG II Monats-Berechnung'!$L$1="Bayern",INDEX(D74,1),IF('1. ALG II Monats-Berechnung'!$L$1="Berlin",INDEX(F74,1),IF('1. ALG II Monats-Berechnung'!$L$1="Brandenburg",INDEX(H74,1),IF('1. ALG II Monats-Berechnung'!$L$1="Bremen",INDEX(J74,1),IF('1. ALG II Monats-Berechnung'!$L$1="Hamburg",INDEX(L74,1),IF('1. ALG II Monats-Berechnung'!$L$1="Hessen",INDEX(N74,1),IF('1. ALG II Monats-Berechnung'!$L$1="Mecklenburg-Vorpommern",INDEX(P74,1),IF('1. ALG II Monats-Berechnung'!$L$1="Niedersachsen",INDEX(R74,1),IF('1. ALG II Monats-Berechnung'!$L$1="Nordrhein-Westfalen",INDEX(T74,1),IF('1. ALG II Monats-Berechnung'!$L$1="Rheinland-Pfalz",INDEX(V74,1),IF('1. ALG II Monats-Berechnung'!$L$1="Saarland",INDEX(X74,1),IF('1. ALG II Monats-Berechnung'!$L$1="Sachsen",INDEX(Z74,1),IF('1. ALG II Monats-Berechnung'!$L$1="Sachsen-Anhalt",INDEX(AB74,1),IF('1. ALG II Monats-Berechnung'!$L$1="Schleswig-Holstein",INDEX(AD74,1),IF('1. ALG II Monats-Berechnung'!$L$1="Thüringen",INDEX(AF74,1),""))))))))))))))))</f>
        <v>Dinslaken, Stadt</v>
      </c>
      <c r="C438" t="str">
        <f>IF('1. ALG II Monats-Berechnung'!$L$1="Baden-Württemberg",INDEX(C74,1),IF('1. ALG II Monats-Berechnung'!$L$1="Bayern",INDEX(E74,1),IF('1. ALG II Monats-Berechnung'!$L$1="Berlin",INDEX(G74,1),IF('1. ALG II Monats-Berechnung'!$L$1="Brandenburg",INDEX(I74,1),IF('1. ALG II Monats-Berechnung'!$L$1="Bremen",INDEX(K74,1),IF('1. ALG II Monats-Berechnung'!$L$1="Hamburg",INDEX(M74,1),IF('1. ALG II Monats-Berechnung'!$L$1="Hessen",INDEX(O74,1),IF('1. ALG II Monats-Berechnung'!$L$1="Mecklenburg-Vorpommern",INDEX(Q74,1),IF('1. ALG II Monats-Berechnung'!$L$1="Niedersachsen",INDEX(S74,1),IF('1. ALG II Monats-Berechnung'!$L$1="Nordrhein-Westfalen",INDEX(U74,1),IF('1. ALG II Monats-Berechnung'!$L$1="Rheinland-Pfalz",INDEX(W74,1),IF('1. ALG II Monats-Berechnung'!$L$1="Saarland",INDEX(Y74,1),IF('1. ALG II Monats-Berechnung'!$L$1="Sachsen",INDEX(AA74,1),IF('1. ALG II Monats-Berechnung'!$L$1="Sachsen-Anhalt",INDEX(AC74,1),IF('1. ALG II Monats-Berechnung'!$L$1="Schleswig-Holstein",INDEX(AE74,1),IF('1. ALG II Monats-Berechnung'!$L$1="Thüringen",INDEX(AG74,1),""))))))))))))))))</f>
        <v>III</v>
      </c>
    </row>
    <row r="439" spans="2:3" x14ac:dyDescent="0.2">
      <c r="B439" t="str">
        <f>IF('1. ALG II Monats-Berechnung'!$L$1="Baden-Württemberg",INDEX(B75,1),IF('1. ALG II Monats-Berechnung'!$L$1="Bayern",INDEX(D75,1),IF('1. ALG II Monats-Berechnung'!$L$1="Berlin",INDEX(F75,1),IF('1. ALG II Monats-Berechnung'!$L$1="Brandenburg",INDEX(H75,1),IF('1. ALG II Monats-Berechnung'!$L$1="Bremen",INDEX(J75,1),IF('1. ALG II Monats-Berechnung'!$L$1="Hamburg",INDEX(L75,1),IF('1. ALG II Monats-Berechnung'!$L$1="Hessen",INDEX(N75,1),IF('1. ALG II Monats-Berechnung'!$L$1="Mecklenburg-Vorpommern",INDEX(P75,1),IF('1. ALG II Monats-Berechnung'!$L$1="Niedersachsen",INDEX(R75,1),IF('1. ALG II Monats-Berechnung'!$L$1="Nordrhein-Westfalen",INDEX(T75,1),IF('1. ALG II Monats-Berechnung'!$L$1="Rheinland-Pfalz",INDEX(V75,1),IF('1. ALG II Monats-Berechnung'!$L$1="Saarland",INDEX(X75,1),IF('1. ALG II Monats-Berechnung'!$L$1="Sachsen",INDEX(Z75,1),IF('1. ALG II Monats-Berechnung'!$L$1="Sachsen-Anhalt",INDEX(AB75,1),IF('1. ALG II Monats-Berechnung'!$L$1="Schleswig-Holstein",INDEX(AD75,1),IF('1. ALG II Monats-Berechnung'!$L$1="Thüringen",INDEX(AF75,1),""))))))))))))))))</f>
        <v>Dormagen, Stadt</v>
      </c>
      <c r="C439" t="str">
        <f>IF('1. ALG II Monats-Berechnung'!$L$1="Baden-Württemberg",INDEX(C75,1),IF('1. ALG II Monats-Berechnung'!$L$1="Bayern",INDEX(E75,1),IF('1. ALG II Monats-Berechnung'!$L$1="Berlin",INDEX(G75,1),IF('1. ALG II Monats-Berechnung'!$L$1="Brandenburg",INDEX(I75,1),IF('1. ALG II Monats-Berechnung'!$L$1="Bremen",INDEX(K75,1),IF('1. ALG II Monats-Berechnung'!$L$1="Hamburg",INDEX(M75,1),IF('1. ALG II Monats-Berechnung'!$L$1="Hessen",INDEX(O75,1),IF('1. ALG II Monats-Berechnung'!$L$1="Mecklenburg-Vorpommern",INDEX(Q75,1),IF('1. ALG II Monats-Berechnung'!$L$1="Niedersachsen",INDEX(S75,1),IF('1. ALG II Monats-Berechnung'!$L$1="Nordrhein-Westfalen",INDEX(U75,1),IF('1. ALG II Monats-Berechnung'!$L$1="Rheinland-Pfalz",INDEX(W75,1),IF('1. ALG II Monats-Berechnung'!$L$1="Saarland",INDEX(Y75,1),IF('1. ALG II Monats-Berechnung'!$L$1="Sachsen",INDEX(AA75,1),IF('1. ALG II Monats-Berechnung'!$L$1="Sachsen-Anhalt",INDEX(AC75,1),IF('1. ALG II Monats-Berechnung'!$L$1="Schleswig-Holstein",INDEX(AE75,1),IF('1. ALG II Monats-Berechnung'!$L$1="Thüringen",INDEX(AG75,1),""))))))))))))))))</f>
        <v>IV</v>
      </c>
    </row>
    <row r="440" spans="2:3" x14ac:dyDescent="0.2">
      <c r="B440" t="str">
        <f>IF('1. ALG II Monats-Berechnung'!$L$1="Baden-Württemberg",INDEX(B76,1),IF('1. ALG II Monats-Berechnung'!$L$1="Bayern",INDEX(D76,1),IF('1. ALG II Monats-Berechnung'!$L$1="Berlin",INDEX(F76,1),IF('1. ALG II Monats-Berechnung'!$L$1="Brandenburg",INDEX(H76,1),IF('1. ALG II Monats-Berechnung'!$L$1="Bremen",INDEX(J76,1),IF('1. ALG II Monats-Berechnung'!$L$1="Hamburg",INDEX(L76,1),IF('1. ALG II Monats-Berechnung'!$L$1="Hessen",INDEX(N76,1),IF('1. ALG II Monats-Berechnung'!$L$1="Mecklenburg-Vorpommern",INDEX(P76,1),IF('1. ALG II Monats-Berechnung'!$L$1="Niedersachsen",INDEX(R76,1),IF('1. ALG II Monats-Berechnung'!$L$1="Nordrhein-Westfalen",INDEX(T76,1),IF('1. ALG II Monats-Berechnung'!$L$1="Rheinland-Pfalz",INDEX(V76,1),IF('1. ALG II Monats-Berechnung'!$L$1="Saarland",INDEX(X76,1),IF('1. ALG II Monats-Berechnung'!$L$1="Sachsen",INDEX(Z76,1),IF('1. ALG II Monats-Berechnung'!$L$1="Sachsen-Anhalt",INDEX(AB76,1),IF('1. ALG II Monats-Berechnung'!$L$1="Schleswig-Holstein",INDEX(AD76,1),IF('1. ALG II Monats-Berechnung'!$L$1="Thüringen",INDEX(AF76,1),""))))))))))))))))</f>
        <v>Dorsten, Stadt</v>
      </c>
      <c r="C440" t="str">
        <f>IF('1. ALG II Monats-Berechnung'!$L$1="Baden-Württemberg",INDEX(C76,1),IF('1. ALG II Monats-Berechnung'!$L$1="Bayern",INDEX(E76,1),IF('1. ALG II Monats-Berechnung'!$L$1="Berlin",INDEX(G76,1),IF('1. ALG II Monats-Berechnung'!$L$1="Brandenburg",INDEX(I76,1),IF('1. ALG II Monats-Berechnung'!$L$1="Bremen",INDEX(K76,1),IF('1. ALG II Monats-Berechnung'!$L$1="Hamburg",INDEX(M76,1),IF('1. ALG II Monats-Berechnung'!$L$1="Hessen",INDEX(O76,1),IF('1. ALG II Monats-Berechnung'!$L$1="Mecklenburg-Vorpommern",INDEX(Q76,1),IF('1. ALG II Monats-Berechnung'!$L$1="Niedersachsen",INDEX(S76,1),IF('1. ALG II Monats-Berechnung'!$L$1="Nordrhein-Westfalen",INDEX(U76,1),IF('1. ALG II Monats-Berechnung'!$L$1="Rheinland-Pfalz",INDEX(W76,1),IF('1. ALG II Monats-Berechnung'!$L$1="Saarland",INDEX(Y76,1),IF('1. ALG II Monats-Berechnung'!$L$1="Sachsen",INDEX(AA76,1),IF('1. ALG II Monats-Berechnung'!$L$1="Sachsen-Anhalt",INDEX(AC76,1),IF('1. ALG II Monats-Berechnung'!$L$1="Schleswig-Holstein",INDEX(AE76,1),IF('1. ALG II Monats-Berechnung'!$L$1="Thüringen",INDEX(AG76,1),""))))))))))))))))</f>
        <v>III</v>
      </c>
    </row>
    <row r="441" spans="2:3" x14ac:dyDescent="0.2">
      <c r="B441" t="str">
        <f>IF('1. ALG II Monats-Berechnung'!$L$1="Baden-Württemberg",INDEX(B77,1),IF('1. ALG II Monats-Berechnung'!$L$1="Bayern",INDEX(D77,1),IF('1. ALG II Monats-Berechnung'!$L$1="Berlin",INDEX(F77,1),IF('1. ALG II Monats-Berechnung'!$L$1="Brandenburg",INDEX(H77,1),IF('1. ALG II Monats-Berechnung'!$L$1="Bremen",INDEX(J77,1),IF('1. ALG II Monats-Berechnung'!$L$1="Hamburg",INDEX(L77,1),IF('1. ALG II Monats-Berechnung'!$L$1="Hessen",INDEX(N77,1),IF('1. ALG II Monats-Berechnung'!$L$1="Mecklenburg-Vorpommern",INDEX(P77,1),IF('1. ALG II Monats-Berechnung'!$L$1="Niedersachsen",INDEX(R77,1),IF('1. ALG II Monats-Berechnung'!$L$1="Nordrhein-Westfalen",INDEX(T77,1),IF('1. ALG II Monats-Berechnung'!$L$1="Rheinland-Pfalz",INDEX(V77,1),IF('1. ALG II Monats-Berechnung'!$L$1="Saarland",INDEX(X77,1),IF('1. ALG II Monats-Berechnung'!$L$1="Sachsen",INDEX(Z77,1),IF('1. ALG II Monats-Berechnung'!$L$1="Sachsen-Anhalt",INDEX(AB77,1),IF('1. ALG II Monats-Berechnung'!$L$1="Schleswig-Holstein",INDEX(AD77,1),IF('1. ALG II Monats-Berechnung'!$L$1="Thüringen",INDEX(AF77,1),""))))))))))))))))</f>
        <v>Dortmund, Stadt</v>
      </c>
      <c r="C441" t="str">
        <f>IF('1. ALG II Monats-Berechnung'!$L$1="Baden-Württemberg",INDEX(C77,1),IF('1. ALG II Monats-Berechnung'!$L$1="Bayern",INDEX(E77,1),IF('1. ALG II Monats-Berechnung'!$L$1="Berlin",INDEX(G77,1),IF('1. ALG II Monats-Berechnung'!$L$1="Brandenburg",INDEX(I77,1),IF('1. ALG II Monats-Berechnung'!$L$1="Bremen",INDEX(K77,1),IF('1. ALG II Monats-Berechnung'!$L$1="Hamburg",INDEX(M77,1),IF('1. ALG II Monats-Berechnung'!$L$1="Hessen",INDEX(O77,1),IF('1. ALG II Monats-Berechnung'!$L$1="Mecklenburg-Vorpommern",INDEX(Q77,1),IF('1. ALG II Monats-Berechnung'!$L$1="Niedersachsen",INDEX(S77,1),IF('1. ALG II Monats-Berechnung'!$L$1="Nordrhein-Westfalen",INDEX(U77,1),IF('1. ALG II Monats-Berechnung'!$L$1="Rheinland-Pfalz",INDEX(W77,1),IF('1. ALG II Monats-Berechnung'!$L$1="Saarland",INDEX(Y77,1),IF('1. ALG II Monats-Berechnung'!$L$1="Sachsen",INDEX(AA77,1),IF('1. ALG II Monats-Berechnung'!$L$1="Sachsen-Anhalt",INDEX(AC77,1),IF('1. ALG II Monats-Berechnung'!$L$1="Schleswig-Holstein",INDEX(AE77,1),IF('1. ALG II Monats-Berechnung'!$L$1="Thüringen",INDEX(AG77,1),""))))))))))))))))</f>
        <v>III</v>
      </c>
    </row>
    <row r="442" spans="2:3" x14ac:dyDescent="0.2">
      <c r="B442" t="str">
        <f>IF('1. ALG II Monats-Berechnung'!$L$1="Baden-Württemberg",INDEX(B78,1),IF('1. ALG II Monats-Berechnung'!$L$1="Bayern",INDEX(D78,1),IF('1. ALG II Monats-Berechnung'!$L$1="Berlin",INDEX(F78,1),IF('1. ALG II Monats-Berechnung'!$L$1="Brandenburg",INDEX(H78,1),IF('1. ALG II Monats-Berechnung'!$L$1="Bremen",INDEX(J78,1),IF('1. ALG II Monats-Berechnung'!$L$1="Hamburg",INDEX(L78,1),IF('1. ALG II Monats-Berechnung'!$L$1="Hessen",INDEX(N78,1),IF('1. ALG II Monats-Berechnung'!$L$1="Mecklenburg-Vorpommern",INDEX(P78,1),IF('1. ALG II Monats-Berechnung'!$L$1="Niedersachsen",INDEX(R78,1),IF('1. ALG II Monats-Berechnung'!$L$1="Nordrhein-Westfalen",INDEX(T78,1),IF('1. ALG II Monats-Berechnung'!$L$1="Rheinland-Pfalz",INDEX(V78,1),IF('1. ALG II Monats-Berechnung'!$L$1="Saarland",INDEX(X78,1),IF('1. ALG II Monats-Berechnung'!$L$1="Sachsen",INDEX(Z78,1),IF('1. ALG II Monats-Berechnung'!$L$1="Sachsen-Anhalt",INDEX(AB78,1),IF('1. ALG II Monats-Berechnung'!$L$1="Schleswig-Holstein",INDEX(AD78,1),IF('1. ALG II Monats-Berechnung'!$L$1="Thüringen",INDEX(AF78,1),""))))))))))))))))</f>
        <v>Drensteinfurt, Stadt</v>
      </c>
      <c r="C442" t="str">
        <f>IF('1. ALG II Monats-Berechnung'!$L$1="Baden-Württemberg",INDEX(C78,1),IF('1. ALG II Monats-Berechnung'!$L$1="Bayern",INDEX(E78,1),IF('1. ALG II Monats-Berechnung'!$L$1="Berlin",INDEX(G78,1),IF('1. ALG II Monats-Berechnung'!$L$1="Brandenburg",INDEX(I78,1),IF('1. ALG II Monats-Berechnung'!$L$1="Bremen",INDEX(K78,1),IF('1. ALG II Monats-Berechnung'!$L$1="Hamburg",INDEX(M78,1),IF('1. ALG II Monats-Berechnung'!$L$1="Hessen",INDEX(O78,1),IF('1. ALG II Monats-Berechnung'!$L$1="Mecklenburg-Vorpommern",INDEX(Q78,1),IF('1. ALG II Monats-Berechnung'!$L$1="Niedersachsen",INDEX(S78,1),IF('1. ALG II Monats-Berechnung'!$L$1="Nordrhein-Westfalen",INDEX(U78,1),IF('1. ALG II Monats-Berechnung'!$L$1="Rheinland-Pfalz",INDEX(W78,1),IF('1. ALG II Monats-Berechnung'!$L$1="Saarland",INDEX(Y78,1),IF('1. ALG II Monats-Berechnung'!$L$1="Sachsen",INDEX(AA78,1),IF('1. ALG II Monats-Berechnung'!$L$1="Sachsen-Anhalt",INDEX(AC78,1),IF('1. ALG II Monats-Berechnung'!$L$1="Schleswig-Holstein",INDEX(AE78,1),IF('1. ALG II Monats-Berechnung'!$L$1="Thüringen",INDEX(AG78,1),""))))))))))))))))</f>
        <v>II</v>
      </c>
    </row>
    <row r="443" spans="2:3" x14ac:dyDescent="0.2">
      <c r="B443" t="str">
        <f>IF('1. ALG II Monats-Berechnung'!$L$1="Baden-Württemberg",INDEX(B79,1),IF('1. ALG II Monats-Berechnung'!$L$1="Bayern",INDEX(D79,1),IF('1. ALG II Monats-Berechnung'!$L$1="Berlin",INDEX(F79,1),IF('1. ALG II Monats-Berechnung'!$L$1="Brandenburg",INDEX(H79,1),IF('1. ALG II Monats-Berechnung'!$L$1="Bremen",INDEX(J79,1),IF('1. ALG II Monats-Berechnung'!$L$1="Hamburg",INDEX(L79,1),IF('1. ALG II Monats-Berechnung'!$L$1="Hessen",INDEX(N79,1),IF('1. ALG II Monats-Berechnung'!$L$1="Mecklenburg-Vorpommern",INDEX(P79,1),IF('1. ALG II Monats-Berechnung'!$L$1="Niedersachsen",INDEX(R79,1),IF('1. ALG II Monats-Berechnung'!$L$1="Nordrhein-Westfalen",INDEX(T79,1),IF('1. ALG II Monats-Berechnung'!$L$1="Rheinland-Pfalz",INDEX(V79,1),IF('1. ALG II Monats-Berechnung'!$L$1="Saarland",INDEX(X79,1),IF('1. ALG II Monats-Berechnung'!$L$1="Sachsen",INDEX(Z79,1),IF('1. ALG II Monats-Berechnung'!$L$1="Sachsen-Anhalt",INDEX(AB79,1),IF('1. ALG II Monats-Berechnung'!$L$1="Schleswig-Holstein",INDEX(AD79,1),IF('1. ALG II Monats-Berechnung'!$L$1="Thüringen",INDEX(AF79,1),""))))))))))))))))</f>
        <v>Drolshagen, Stadt</v>
      </c>
      <c r="C443" t="str">
        <f>IF('1. ALG II Monats-Berechnung'!$L$1="Baden-Württemberg",INDEX(C79,1),IF('1. ALG II Monats-Berechnung'!$L$1="Bayern",INDEX(E79,1),IF('1. ALG II Monats-Berechnung'!$L$1="Berlin",INDEX(G79,1),IF('1. ALG II Monats-Berechnung'!$L$1="Brandenburg",INDEX(I79,1),IF('1. ALG II Monats-Berechnung'!$L$1="Bremen",INDEX(K79,1),IF('1. ALG II Monats-Berechnung'!$L$1="Hamburg",INDEX(M79,1),IF('1. ALG II Monats-Berechnung'!$L$1="Hessen",INDEX(O79,1),IF('1. ALG II Monats-Berechnung'!$L$1="Mecklenburg-Vorpommern",INDEX(Q79,1),IF('1. ALG II Monats-Berechnung'!$L$1="Niedersachsen",INDEX(S79,1),IF('1. ALG II Monats-Berechnung'!$L$1="Nordrhein-Westfalen",INDEX(U79,1),IF('1. ALG II Monats-Berechnung'!$L$1="Rheinland-Pfalz",INDEX(W79,1),IF('1. ALG II Monats-Berechnung'!$L$1="Saarland",INDEX(Y79,1),IF('1. ALG II Monats-Berechnung'!$L$1="Sachsen",INDEX(AA79,1),IF('1. ALG II Monats-Berechnung'!$L$1="Sachsen-Anhalt",INDEX(AC79,1),IF('1. ALG II Monats-Berechnung'!$L$1="Schleswig-Holstein",INDEX(AE79,1),IF('1. ALG II Monats-Berechnung'!$L$1="Thüringen",INDEX(AG79,1),""))))))))))))))))</f>
        <v>I</v>
      </c>
    </row>
    <row r="444" spans="2:3" x14ac:dyDescent="0.2">
      <c r="B444" t="str">
        <f>IF('1. ALG II Monats-Berechnung'!$L$1="Baden-Württemberg",INDEX(B80,1),IF('1. ALG II Monats-Berechnung'!$L$1="Bayern",INDEX(D80,1),IF('1. ALG II Monats-Berechnung'!$L$1="Berlin",INDEX(F80,1),IF('1. ALG II Monats-Berechnung'!$L$1="Brandenburg",INDEX(H80,1),IF('1. ALG II Monats-Berechnung'!$L$1="Bremen",INDEX(J80,1),IF('1. ALG II Monats-Berechnung'!$L$1="Hamburg",INDEX(L80,1),IF('1. ALG II Monats-Berechnung'!$L$1="Hessen",INDEX(N80,1),IF('1. ALG II Monats-Berechnung'!$L$1="Mecklenburg-Vorpommern",INDEX(P80,1),IF('1. ALG II Monats-Berechnung'!$L$1="Niedersachsen",INDEX(R80,1),IF('1. ALG II Monats-Berechnung'!$L$1="Nordrhein-Westfalen",INDEX(T80,1),IF('1. ALG II Monats-Berechnung'!$L$1="Rheinland-Pfalz",INDEX(V80,1),IF('1. ALG II Monats-Berechnung'!$L$1="Saarland",INDEX(X80,1),IF('1. ALG II Monats-Berechnung'!$L$1="Sachsen",INDEX(Z80,1),IF('1. ALG II Monats-Berechnung'!$L$1="Sachsen-Anhalt",INDEX(AB80,1),IF('1. ALG II Monats-Berechnung'!$L$1="Schleswig-Holstein",INDEX(AD80,1),IF('1. ALG II Monats-Berechnung'!$L$1="Thüringen",INDEX(AF80,1),""))))))))))))))))</f>
        <v>Duisburg, Stadt</v>
      </c>
      <c r="C444" t="str">
        <f>IF('1. ALG II Monats-Berechnung'!$L$1="Baden-Württemberg",INDEX(C80,1),IF('1. ALG II Monats-Berechnung'!$L$1="Bayern",INDEX(E80,1),IF('1. ALG II Monats-Berechnung'!$L$1="Berlin",INDEX(G80,1),IF('1. ALG II Monats-Berechnung'!$L$1="Brandenburg",INDEX(I80,1),IF('1. ALG II Monats-Berechnung'!$L$1="Bremen",INDEX(K80,1),IF('1. ALG II Monats-Berechnung'!$L$1="Hamburg",INDEX(M80,1),IF('1. ALG II Monats-Berechnung'!$L$1="Hessen",INDEX(O80,1),IF('1. ALG II Monats-Berechnung'!$L$1="Mecklenburg-Vorpommern",INDEX(Q80,1),IF('1. ALG II Monats-Berechnung'!$L$1="Niedersachsen",INDEX(S80,1),IF('1. ALG II Monats-Berechnung'!$L$1="Nordrhein-Westfalen",INDEX(U80,1),IF('1. ALG II Monats-Berechnung'!$L$1="Rheinland-Pfalz",INDEX(W80,1),IF('1. ALG II Monats-Berechnung'!$L$1="Saarland",INDEX(Y80,1),IF('1. ALG II Monats-Berechnung'!$L$1="Sachsen",INDEX(AA80,1),IF('1. ALG II Monats-Berechnung'!$L$1="Sachsen-Anhalt",INDEX(AC80,1),IF('1. ALG II Monats-Berechnung'!$L$1="Schleswig-Holstein",INDEX(AE80,1),IF('1. ALG II Monats-Berechnung'!$L$1="Thüringen",INDEX(AG80,1),""))))))))))))))))</f>
        <v>III</v>
      </c>
    </row>
    <row r="445" spans="2:3" x14ac:dyDescent="0.2">
      <c r="B445" t="str">
        <f>IF('1. ALG II Monats-Berechnung'!$L$1="Baden-Württemberg",INDEX(B81,1),IF('1. ALG II Monats-Berechnung'!$L$1="Bayern",INDEX(D81,1),IF('1. ALG II Monats-Berechnung'!$L$1="Berlin",INDEX(F81,1),IF('1. ALG II Monats-Berechnung'!$L$1="Brandenburg",INDEX(H81,1),IF('1. ALG II Monats-Berechnung'!$L$1="Bremen",INDEX(J81,1),IF('1. ALG II Monats-Berechnung'!$L$1="Hamburg",INDEX(L81,1),IF('1. ALG II Monats-Berechnung'!$L$1="Hessen",INDEX(N81,1),IF('1. ALG II Monats-Berechnung'!$L$1="Mecklenburg-Vorpommern",INDEX(P81,1),IF('1. ALG II Monats-Berechnung'!$L$1="Niedersachsen",INDEX(R81,1),IF('1. ALG II Monats-Berechnung'!$L$1="Nordrhein-Westfalen",INDEX(T81,1),IF('1. ALG II Monats-Berechnung'!$L$1="Rheinland-Pfalz",INDEX(V81,1),IF('1. ALG II Monats-Berechnung'!$L$1="Saarland",INDEX(X81,1),IF('1. ALG II Monats-Berechnung'!$L$1="Sachsen",INDEX(Z81,1),IF('1. ALG II Monats-Berechnung'!$L$1="Sachsen-Anhalt",INDEX(AB81,1),IF('1. ALG II Monats-Berechnung'!$L$1="Schleswig-Holstein",INDEX(AD81,1),IF('1. ALG II Monats-Berechnung'!$L$1="Thüringen",INDEX(AF81,1),""))))))))))))))))</f>
        <v>Dülmen, Stadt</v>
      </c>
      <c r="C445" t="str">
        <f>IF('1. ALG II Monats-Berechnung'!$L$1="Baden-Württemberg",INDEX(C81,1),IF('1. ALG II Monats-Berechnung'!$L$1="Bayern",INDEX(E81,1),IF('1. ALG II Monats-Berechnung'!$L$1="Berlin",INDEX(G81,1),IF('1. ALG II Monats-Berechnung'!$L$1="Brandenburg",INDEX(I81,1),IF('1. ALG II Monats-Berechnung'!$L$1="Bremen",INDEX(K81,1),IF('1. ALG II Monats-Berechnung'!$L$1="Hamburg",INDEX(M81,1),IF('1. ALG II Monats-Berechnung'!$L$1="Hessen",INDEX(O81,1),IF('1. ALG II Monats-Berechnung'!$L$1="Mecklenburg-Vorpommern",INDEX(Q81,1),IF('1. ALG II Monats-Berechnung'!$L$1="Niedersachsen",INDEX(S81,1),IF('1. ALG II Monats-Berechnung'!$L$1="Nordrhein-Westfalen",INDEX(U81,1),IF('1. ALG II Monats-Berechnung'!$L$1="Rheinland-Pfalz",INDEX(W81,1),IF('1. ALG II Monats-Berechnung'!$L$1="Saarland",INDEX(Y81,1),IF('1. ALG II Monats-Berechnung'!$L$1="Sachsen",INDEX(AA81,1),IF('1. ALG II Monats-Berechnung'!$L$1="Sachsen-Anhalt",INDEX(AC81,1),IF('1. ALG II Monats-Berechnung'!$L$1="Schleswig-Holstein",INDEX(AE81,1),IF('1. ALG II Monats-Berechnung'!$L$1="Thüringen",INDEX(AG81,1),""))))))))))))))))</f>
        <v>II</v>
      </c>
    </row>
    <row r="446" spans="2:3" x14ac:dyDescent="0.2">
      <c r="B446" t="str">
        <f>IF('1. ALG II Monats-Berechnung'!$L$1="Baden-Württemberg",INDEX(B82,1),IF('1. ALG II Monats-Berechnung'!$L$1="Bayern",INDEX(D82,1),IF('1. ALG II Monats-Berechnung'!$L$1="Berlin",INDEX(F82,1),IF('1. ALG II Monats-Berechnung'!$L$1="Brandenburg",INDEX(H82,1),IF('1. ALG II Monats-Berechnung'!$L$1="Bremen",INDEX(J82,1),IF('1. ALG II Monats-Berechnung'!$L$1="Hamburg",INDEX(L82,1),IF('1. ALG II Monats-Berechnung'!$L$1="Hessen",INDEX(N82,1),IF('1. ALG II Monats-Berechnung'!$L$1="Mecklenburg-Vorpommern",INDEX(P82,1),IF('1. ALG II Monats-Berechnung'!$L$1="Niedersachsen",INDEX(R82,1),IF('1. ALG II Monats-Berechnung'!$L$1="Nordrhein-Westfalen",INDEX(T82,1),IF('1. ALG II Monats-Berechnung'!$L$1="Rheinland-Pfalz",INDEX(V82,1),IF('1. ALG II Monats-Berechnung'!$L$1="Saarland",INDEX(X82,1),IF('1. ALG II Monats-Berechnung'!$L$1="Sachsen",INDEX(Z82,1),IF('1. ALG II Monats-Berechnung'!$L$1="Sachsen-Anhalt",INDEX(AB82,1),IF('1. ALG II Monats-Berechnung'!$L$1="Schleswig-Holstein",INDEX(AD82,1),IF('1. ALG II Monats-Berechnung'!$L$1="Thüringen",INDEX(AF82,1),""))))))))))))))))</f>
        <v>Düren, Stadt</v>
      </c>
      <c r="C446" t="str">
        <f>IF('1. ALG II Monats-Berechnung'!$L$1="Baden-Württemberg",INDEX(C82,1),IF('1. ALG II Monats-Berechnung'!$L$1="Bayern",INDEX(E82,1),IF('1. ALG II Monats-Berechnung'!$L$1="Berlin",INDEX(G82,1),IF('1. ALG II Monats-Berechnung'!$L$1="Brandenburg",INDEX(I82,1),IF('1. ALG II Monats-Berechnung'!$L$1="Bremen",INDEX(K82,1),IF('1. ALG II Monats-Berechnung'!$L$1="Hamburg",INDEX(M82,1),IF('1. ALG II Monats-Berechnung'!$L$1="Hessen",INDEX(O82,1),IF('1. ALG II Monats-Berechnung'!$L$1="Mecklenburg-Vorpommern",INDEX(Q82,1),IF('1. ALG II Monats-Berechnung'!$L$1="Niedersachsen",INDEX(S82,1),IF('1. ALG II Monats-Berechnung'!$L$1="Nordrhein-Westfalen",INDEX(U82,1),IF('1. ALG II Monats-Berechnung'!$L$1="Rheinland-Pfalz",INDEX(W82,1),IF('1. ALG II Monats-Berechnung'!$L$1="Saarland",INDEX(Y82,1),IF('1. ALG II Monats-Berechnung'!$L$1="Sachsen",INDEX(AA82,1),IF('1. ALG II Monats-Berechnung'!$L$1="Sachsen-Anhalt",INDEX(AC82,1),IF('1. ALG II Monats-Berechnung'!$L$1="Schleswig-Holstein",INDEX(AE82,1),IF('1. ALG II Monats-Berechnung'!$L$1="Thüringen",INDEX(AG82,1),""))))))))))))))))</f>
        <v>III</v>
      </c>
    </row>
    <row r="447" spans="2:3" x14ac:dyDescent="0.2">
      <c r="B447" t="str">
        <f>IF('1. ALG II Monats-Berechnung'!$L$1="Baden-Württemberg",INDEX(B83,1),IF('1. ALG II Monats-Berechnung'!$L$1="Bayern",INDEX(D83,1),IF('1. ALG II Monats-Berechnung'!$L$1="Berlin",INDEX(F83,1),IF('1. ALG II Monats-Berechnung'!$L$1="Brandenburg",INDEX(H83,1),IF('1. ALG II Monats-Berechnung'!$L$1="Bremen",INDEX(J83,1),IF('1. ALG II Monats-Berechnung'!$L$1="Hamburg",INDEX(L83,1),IF('1. ALG II Monats-Berechnung'!$L$1="Hessen",INDEX(N83,1),IF('1. ALG II Monats-Berechnung'!$L$1="Mecklenburg-Vorpommern",INDEX(P83,1),IF('1. ALG II Monats-Berechnung'!$L$1="Niedersachsen",INDEX(R83,1),IF('1. ALG II Monats-Berechnung'!$L$1="Nordrhein-Westfalen",INDEX(T83,1),IF('1. ALG II Monats-Berechnung'!$L$1="Rheinland-Pfalz",INDEX(V83,1),IF('1. ALG II Monats-Berechnung'!$L$1="Saarland",INDEX(X83,1),IF('1. ALG II Monats-Berechnung'!$L$1="Sachsen",INDEX(Z83,1),IF('1. ALG II Monats-Berechnung'!$L$1="Sachsen-Anhalt",INDEX(AB83,1),IF('1. ALG II Monats-Berechnung'!$L$1="Schleswig-Holstein",INDEX(AD83,1),IF('1. ALG II Monats-Berechnung'!$L$1="Thüringen",INDEX(AF83,1),""))))))))))))))))</f>
        <v>Düsseldorf, Stadt</v>
      </c>
      <c r="C447" t="str">
        <f>IF('1. ALG II Monats-Berechnung'!$L$1="Baden-Württemberg",INDEX(C83,1),IF('1. ALG II Monats-Berechnung'!$L$1="Bayern",INDEX(E83,1),IF('1. ALG II Monats-Berechnung'!$L$1="Berlin",INDEX(G83,1),IF('1. ALG II Monats-Berechnung'!$L$1="Brandenburg",INDEX(I83,1),IF('1. ALG II Monats-Berechnung'!$L$1="Bremen",INDEX(K83,1),IF('1. ALG II Monats-Berechnung'!$L$1="Hamburg",INDEX(M83,1),IF('1. ALG II Monats-Berechnung'!$L$1="Hessen",INDEX(O83,1),IF('1. ALG II Monats-Berechnung'!$L$1="Mecklenburg-Vorpommern",INDEX(Q83,1),IF('1. ALG II Monats-Berechnung'!$L$1="Niedersachsen",INDEX(S83,1),IF('1. ALG II Monats-Berechnung'!$L$1="Nordrhein-Westfalen",INDEX(U83,1),IF('1. ALG II Monats-Berechnung'!$L$1="Rheinland-Pfalz",INDEX(W83,1),IF('1. ALG II Monats-Berechnung'!$L$1="Saarland",INDEX(Y83,1),IF('1. ALG II Monats-Berechnung'!$L$1="Sachsen",INDEX(AA83,1),IF('1. ALG II Monats-Berechnung'!$L$1="Sachsen-Anhalt",INDEX(AC83,1),IF('1. ALG II Monats-Berechnung'!$L$1="Schleswig-Holstein",INDEX(AE83,1),IF('1. ALG II Monats-Berechnung'!$L$1="Thüringen",INDEX(AG83,1),""))))))))))))))))</f>
        <v>VI</v>
      </c>
    </row>
    <row r="448" spans="2:3" x14ac:dyDescent="0.2">
      <c r="B448" t="str">
        <f>IF('1. ALG II Monats-Berechnung'!$L$1="Baden-Württemberg",INDEX(B84,1),IF('1. ALG II Monats-Berechnung'!$L$1="Bayern",INDEX(D84,1),IF('1. ALG II Monats-Berechnung'!$L$1="Berlin",INDEX(F84,1),IF('1. ALG II Monats-Berechnung'!$L$1="Brandenburg",INDEX(H84,1),IF('1. ALG II Monats-Berechnung'!$L$1="Bremen",INDEX(J84,1),IF('1. ALG II Monats-Berechnung'!$L$1="Hamburg",INDEX(L84,1),IF('1. ALG II Monats-Berechnung'!$L$1="Hessen",INDEX(N84,1),IF('1. ALG II Monats-Berechnung'!$L$1="Mecklenburg-Vorpommern",INDEX(P84,1),IF('1. ALG II Monats-Berechnung'!$L$1="Niedersachsen",INDEX(R84,1),IF('1. ALG II Monats-Berechnung'!$L$1="Nordrhein-Westfalen",INDEX(T84,1),IF('1. ALG II Monats-Berechnung'!$L$1="Rheinland-Pfalz",INDEX(V84,1),IF('1. ALG II Monats-Berechnung'!$L$1="Saarland",INDEX(X84,1),IF('1. ALG II Monats-Berechnung'!$L$1="Sachsen",INDEX(Z84,1),IF('1. ALG II Monats-Berechnung'!$L$1="Sachsen-Anhalt",INDEX(AB84,1),IF('1. ALG II Monats-Berechnung'!$L$1="Schleswig-Holstein",INDEX(AD84,1),IF('1. ALG II Monats-Berechnung'!$L$1="Thüringen",INDEX(AF84,1),""))))))))))))))))</f>
        <v>Eitorf</v>
      </c>
      <c r="C448" t="str">
        <f>IF('1. ALG II Monats-Berechnung'!$L$1="Baden-Württemberg",INDEX(C84,1),IF('1. ALG II Monats-Berechnung'!$L$1="Bayern",INDEX(E84,1),IF('1. ALG II Monats-Berechnung'!$L$1="Berlin",INDEX(G84,1),IF('1. ALG II Monats-Berechnung'!$L$1="Brandenburg",INDEX(I84,1),IF('1. ALG II Monats-Berechnung'!$L$1="Bremen",INDEX(K84,1),IF('1. ALG II Monats-Berechnung'!$L$1="Hamburg",INDEX(M84,1),IF('1. ALG II Monats-Berechnung'!$L$1="Hessen",INDEX(O84,1),IF('1. ALG II Monats-Berechnung'!$L$1="Mecklenburg-Vorpommern",INDEX(Q84,1),IF('1. ALG II Monats-Berechnung'!$L$1="Niedersachsen",INDEX(S84,1),IF('1. ALG II Monats-Berechnung'!$L$1="Nordrhein-Westfalen",INDEX(U84,1),IF('1. ALG II Monats-Berechnung'!$L$1="Rheinland-Pfalz",INDEX(W84,1),IF('1. ALG II Monats-Berechnung'!$L$1="Saarland",INDEX(Y84,1),IF('1. ALG II Monats-Berechnung'!$L$1="Sachsen",INDEX(AA84,1),IF('1. ALG II Monats-Berechnung'!$L$1="Sachsen-Anhalt",INDEX(AC84,1),IF('1. ALG II Monats-Berechnung'!$L$1="Schleswig-Holstein",INDEX(AE84,1),IF('1. ALG II Monats-Berechnung'!$L$1="Thüringen",INDEX(AG84,1),""))))))))))))))))</f>
        <v>II</v>
      </c>
    </row>
    <row r="449" spans="2:3" x14ac:dyDescent="0.2">
      <c r="B449" t="str">
        <f>IF('1. ALG II Monats-Berechnung'!$L$1="Baden-Württemberg",INDEX(B85,1),IF('1. ALG II Monats-Berechnung'!$L$1="Bayern",INDEX(D85,1),IF('1. ALG II Monats-Berechnung'!$L$1="Berlin",INDEX(F85,1),IF('1. ALG II Monats-Berechnung'!$L$1="Brandenburg",INDEX(H85,1),IF('1. ALG II Monats-Berechnung'!$L$1="Bremen",INDEX(J85,1),IF('1. ALG II Monats-Berechnung'!$L$1="Hamburg",INDEX(L85,1),IF('1. ALG II Monats-Berechnung'!$L$1="Hessen",INDEX(N85,1),IF('1. ALG II Monats-Berechnung'!$L$1="Mecklenburg-Vorpommern",INDEX(P85,1),IF('1. ALG II Monats-Berechnung'!$L$1="Niedersachsen",INDEX(R85,1),IF('1. ALG II Monats-Berechnung'!$L$1="Nordrhein-Westfalen",INDEX(T85,1),IF('1. ALG II Monats-Berechnung'!$L$1="Rheinland-Pfalz",INDEX(V85,1),IF('1. ALG II Monats-Berechnung'!$L$1="Saarland",INDEX(X85,1),IF('1. ALG II Monats-Berechnung'!$L$1="Sachsen",INDEX(Z85,1),IF('1. ALG II Monats-Berechnung'!$L$1="Sachsen-Anhalt",INDEX(AB85,1),IF('1. ALG II Monats-Berechnung'!$L$1="Schleswig-Holstein",INDEX(AD85,1),IF('1. ALG II Monats-Berechnung'!$L$1="Thüringen",INDEX(AF85,1),""))))))))))))))))</f>
        <v>Elsdorf</v>
      </c>
      <c r="C449" t="str">
        <f>IF('1. ALG II Monats-Berechnung'!$L$1="Baden-Württemberg",INDEX(C85,1),IF('1. ALG II Monats-Berechnung'!$L$1="Bayern",INDEX(E85,1),IF('1. ALG II Monats-Berechnung'!$L$1="Berlin",INDEX(G85,1),IF('1. ALG II Monats-Berechnung'!$L$1="Brandenburg",INDEX(I85,1),IF('1. ALG II Monats-Berechnung'!$L$1="Bremen",INDEX(K85,1),IF('1. ALG II Monats-Berechnung'!$L$1="Hamburg",INDEX(M85,1),IF('1. ALG II Monats-Berechnung'!$L$1="Hessen",INDEX(O85,1),IF('1. ALG II Monats-Berechnung'!$L$1="Mecklenburg-Vorpommern",INDEX(Q85,1),IF('1. ALG II Monats-Berechnung'!$L$1="Niedersachsen",INDEX(S85,1),IF('1. ALG II Monats-Berechnung'!$L$1="Nordrhein-Westfalen",INDEX(U85,1),IF('1. ALG II Monats-Berechnung'!$L$1="Rheinland-Pfalz",INDEX(W85,1),IF('1. ALG II Monats-Berechnung'!$L$1="Saarland",INDEX(Y85,1),IF('1. ALG II Monats-Berechnung'!$L$1="Sachsen",INDEX(AA85,1),IF('1. ALG II Monats-Berechnung'!$L$1="Sachsen-Anhalt",INDEX(AC85,1),IF('1. ALG II Monats-Berechnung'!$L$1="Schleswig-Holstein",INDEX(AE85,1),IF('1. ALG II Monats-Berechnung'!$L$1="Thüringen",INDEX(AG85,1),""))))))))))))))))</f>
        <v>IV</v>
      </c>
    </row>
    <row r="450" spans="2:3" x14ac:dyDescent="0.2">
      <c r="B450" t="str">
        <f>IF('1. ALG II Monats-Berechnung'!$L$1="Baden-Württemberg",INDEX(B86,1),IF('1. ALG II Monats-Berechnung'!$L$1="Bayern",INDEX(D86,1),IF('1. ALG II Monats-Berechnung'!$L$1="Berlin",INDEX(F86,1),IF('1. ALG II Monats-Berechnung'!$L$1="Brandenburg",INDEX(H86,1),IF('1. ALG II Monats-Berechnung'!$L$1="Bremen",INDEX(J86,1),IF('1. ALG II Monats-Berechnung'!$L$1="Hamburg",INDEX(L86,1),IF('1. ALG II Monats-Berechnung'!$L$1="Hessen",INDEX(N86,1),IF('1. ALG II Monats-Berechnung'!$L$1="Mecklenburg-Vorpommern",INDEX(P86,1),IF('1. ALG II Monats-Berechnung'!$L$1="Niedersachsen",INDEX(R86,1),IF('1. ALG II Monats-Berechnung'!$L$1="Nordrhein-Westfalen",INDEX(T86,1),IF('1. ALG II Monats-Berechnung'!$L$1="Rheinland-Pfalz",INDEX(V86,1),IF('1. ALG II Monats-Berechnung'!$L$1="Saarland",INDEX(X86,1),IF('1. ALG II Monats-Berechnung'!$L$1="Sachsen",INDEX(Z86,1),IF('1. ALG II Monats-Berechnung'!$L$1="Sachsen-Anhalt",INDEX(AB86,1),IF('1. ALG II Monats-Berechnung'!$L$1="Schleswig-Holstein",INDEX(AD86,1),IF('1. ALG II Monats-Berechnung'!$L$1="Thüringen",INDEX(AF86,1),""))))))))))))))))</f>
        <v>Emmerich am Rhein, Stadt</v>
      </c>
      <c r="C450" t="str">
        <f>IF('1. ALG II Monats-Berechnung'!$L$1="Baden-Württemberg",INDEX(C86,1),IF('1. ALG II Monats-Berechnung'!$L$1="Bayern",INDEX(E86,1),IF('1. ALG II Monats-Berechnung'!$L$1="Berlin",INDEX(G86,1),IF('1. ALG II Monats-Berechnung'!$L$1="Brandenburg",INDEX(I86,1),IF('1. ALG II Monats-Berechnung'!$L$1="Bremen",INDEX(K86,1),IF('1. ALG II Monats-Berechnung'!$L$1="Hamburg",INDEX(M86,1),IF('1. ALG II Monats-Berechnung'!$L$1="Hessen",INDEX(O86,1),IF('1. ALG II Monats-Berechnung'!$L$1="Mecklenburg-Vorpommern",INDEX(Q86,1),IF('1. ALG II Monats-Berechnung'!$L$1="Niedersachsen",INDEX(S86,1),IF('1. ALG II Monats-Berechnung'!$L$1="Nordrhein-Westfalen",INDEX(U86,1),IF('1. ALG II Monats-Berechnung'!$L$1="Rheinland-Pfalz",INDEX(W86,1),IF('1. ALG II Monats-Berechnung'!$L$1="Saarland",INDEX(Y86,1),IF('1. ALG II Monats-Berechnung'!$L$1="Sachsen",INDEX(AA86,1),IF('1. ALG II Monats-Berechnung'!$L$1="Sachsen-Anhalt",INDEX(AC86,1),IF('1. ALG II Monats-Berechnung'!$L$1="Schleswig-Holstein",INDEX(AE86,1),IF('1. ALG II Monats-Berechnung'!$L$1="Thüringen",INDEX(AG86,1),""))))))))))))))))</f>
        <v>III</v>
      </c>
    </row>
    <row r="451" spans="2:3" x14ac:dyDescent="0.2">
      <c r="B451" t="str">
        <f>IF('1. ALG II Monats-Berechnung'!$L$1="Baden-Württemberg",INDEX(B87,1),IF('1. ALG II Monats-Berechnung'!$L$1="Bayern",INDEX(D87,1),IF('1. ALG II Monats-Berechnung'!$L$1="Berlin",INDEX(F87,1),IF('1. ALG II Monats-Berechnung'!$L$1="Brandenburg",INDEX(H87,1),IF('1. ALG II Monats-Berechnung'!$L$1="Bremen",INDEX(J87,1),IF('1. ALG II Monats-Berechnung'!$L$1="Hamburg",INDEX(L87,1),IF('1. ALG II Monats-Berechnung'!$L$1="Hessen",INDEX(N87,1),IF('1. ALG II Monats-Berechnung'!$L$1="Mecklenburg-Vorpommern",INDEX(P87,1),IF('1. ALG II Monats-Berechnung'!$L$1="Niedersachsen",INDEX(R87,1),IF('1. ALG II Monats-Berechnung'!$L$1="Nordrhein-Westfalen",INDEX(T87,1),IF('1. ALG II Monats-Berechnung'!$L$1="Rheinland-Pfalz",INDEX(V87,1),IF('1. ALG II Monats-Berechnung'!$L$1="Saarland",INDEX(X87,1),IF('1. ALG II Monats-Berechnung'!$L$1="Sachsen",INDEX(Z87,1),IF('1. ALG II Monats-Berechnung'!$L$1="Sachsen-Anhalt",INDEX(AB87,1),IF('1. ALG II Monats-Berechnung'!$L$1="Schleswig-Holstein",INDEX(AD87,1),IF('1. ALG II Monats-Berechnung'!$L$1="Thüringen",INDEX(AF87,1),""))))))))))))))))</f>
        <v>Emsdetten, Stadt</v>
      </c>
      <c r="C451" t="str">
        <f>IF('1. ALG II Monats-Berechnung'!$L$1="Baden-Württemberg",INDEX(C87,1),IF('1. ALG II Monats-Berechnung'!$L$1="Bayern",INDEX(E87,1),IF('1. ALG II Monats-Berechnung'!$L$1="Berlin",INDEX(G87,1),IF('1. ALG II Monats-Berechnung'!$L$1="Brandenburg",INDEX(I87,1),IF('1. ALG II Monats-Berechnung'!$L$1="Bremen",INDEX(K87,1),IF('1. ALG II Monats-Berechnung'!$L$1="Hamburg",INDEX(M87,1),IF('1. ALG II Monats-Berechnung'!$L$1="Hessen",INDEX(O87,1),IF('1. ALG II Monats-Berechnung'!$L$1="Mecklenburg-Vorpommern",INDEX(Q87,1),IF('1. ALG II Monats-Berechnung'!$L$1="Niedersachsen",INDEX(S87,1),IF('1. ALG II Monats-Berechnung'!$L$1="Nordrhein-Westfalen",INDEX(U87,1),IF('1. ALG II Monats-Berechnung'!$L$1="Rheinland-Pfalz",INDEX(W87,1),IF('1. ALG II Monats-Berechnung'!$L$1="Saarland",INDEX(Y87,1),IF('1. ALG II Monats-Berechnung'!$L$1="Sachsen",INDEX(AA87,1),IF('1. ALG II Monats-Berechnung'!$L$1="Sachsen-Anhalt",INDEX(AC87,1),IF('1. ALG II Monats-Berechnung'!$L$1="Schleswig-Holstein",INDEX(AE87,1),IF('1. ALG II Monats-Berechnung'!$L$1="Thüringen",INDEX(AG87,1),""))))))))))))))))</f>
        <v>II</v>
      </c>
    </row>
    <row r="452" spans="2:3" x14ac:dyDescent="0.2">
      <c r="B452" t="str">
        <f>IF('1. ALG II Monats-Berechnung'!$L$1="Baden-Württemberg",INDEX(B88,1),IF('1. ALG II Monats-Berechnung'!$L$1="Bayern",INDEX(D88,1),IF('1. ALG II Monats-Berechnung'!$L$1="Berlin",INDEX(F88,1),IF('1. ALG II Monats-Berechnung'!$L$1="Brandenburg",INDEX(H88,1),IF('1. ALG II Monats-Berechnung'!$L$1="Bremen",INDEX(J88,1),IF('1. ALG II Monats-Berechnung'!$L$1="Hamburg",INDEX(L88,1),IF('1. ALG II Monats-Berechnung'!$L$1="Hessen",INDEX(N88,1),IF('1. ALG II Monats-Berechnung'!$L$1="Mecklenburg-Vorpommern",INDEX(P88,1),IF('1. ALG II Monats-Berechnung'!$L$1="Niedersachsen",INDEX(R88,1),IF('1. ALG II Monats-Berechnung'!$L$1="Nordrhein-Westfalen",INDEX(T88,1),IF('1. ALG II Monats-Berechnung'!$L$1="Rheinland-Pfalz",INDEX(V88,1),IF('1. ALG II Monats-Berechnung'!$L$1="Saarland",INDEX(X88,1),IF('1. ALG II Monats-Berechnung'!$L$1="Sachsen",INDEX(Z88,1),IF('1. ALG II Monats-Berechnung'!$L$1="Sachsen-Anhalt",INDEX(AB88,1),IF('1. ALG II Monats-Berechnung'!$L$1="Schleswig-Holstein",INDEX(AD88,1),IF('1. ALG II Monats-Berechnung'!$L$1="Thüringen",INDEX(AF88,1),""))))))))))))))))</f>
        <v>Engelskirchen</v>
      </c>
      <c r="C452" t="str">
        <f>IF('1. ALG II Monats-Berechnung'!$L$1="Baden-Württemberg",INDEX(C88,1),IF('1. ALG II Monats-Berechnung'!$L$1="Bayern",INDEX(E88,1),IF('1. ALG II Monats-Berechnung'!$L$1="Berlin",INDEX(G88,1),IF('1. ALG II Monats-Berechnung'!$L$1="Brandenburg",INDEX(I88,1),IF('1. ALG II Monats-Berechnung'!$L$1="Bremen",INDEX(K88,1),IF('1. ALG II Monats-Berechnung'!$L$1="Hamburg",INDEX(M88,1),IF('1. ALG II Monats-Berechnung'!$L$1="Hessen",INDEX(O88,1),IF('1. ALG II Monats-Berechnung'!$L$1="Mecklenburg-Vorpommern",INDEX(Q88,1),IF('1. ALG II Monats-Berechnung'!$L$1="Niedersachsen",INDEX(S88,1),IF('1. ALG II Monats-Berechnung'!$L$1="Nordrhein-Westfalen",INDEX(U88,1),IF('1. ALG II Monats-Berechnung'!$L$1="Rheinland-Pfalz",INDEX(W88,1),IF('1. ALG II Monats-Berechnung'!$L$1="Saarland",INDEX(Y88,1),IF('1. ALG II Monats-Berechnung'!$L$1="Sachsen",INDEX(AA88,1),IF('1. ALG II Monats-Berechnung'!$L$1="Sachsen-Anhalt",INDEX(AC88,1),IF('1. ALG II Monats-Berechnung'!$L$1="Schleswig-Holstein",INDEX(AE88,1),IF('1. ALG II Monats-Berechnung'!$L$1="Thüringen",INDEX(AG88,1),""))))))))))))))))</f>
        <v>III</v>
      </c>
    </row>
    <row r="453" spans="2:3" x14ac:dyDescent="0.2">
      <c r="B453" t="str">
        <f>IF('1. ALG II Monats-Berechnung'!$L$1="Baden-Württemberg",INDEX(B89,1),IF('1. ALG II Monats-Berechnung'!$L$1="Bayern",INDEX(D89,1),IF('1. ALG II Monats-Berechnung'!$L$1="Berlin",INDEX(F89,1),IF('1. ALG II Monats-Berechnung'!$L$1="Brandenburg",INDEX(H89,1),IF('1. ALG II Monats-Berechnung'!$L$1="Bremen",INDEX(J89,1),IF('1. ALG II Monats-Berechnung'!$L$1="Hamburg",INDEX(L89,1),IF('1. ALG II Monats-Berechnung'!$L$1="Hessen",INDEX(N89,1),IF('1. ALG II Monats-Berechnung'!$L$1="Mecklenburg-Vorpommern",INDEX(P89,1),IF('1. ALG II Monats-Berechnung'!$L$1="Niedersachsen",INDEX(R89,1),IF('1. ALG II Monats-Berechnung'!$L$1="Nordrhein-Westfalen",INDEX(T89,1),IF('1. ALG II Monats-Berechnung'!$L$1="Rheinland-Pfalz",INDEX(V89,1),IF('1. ALG II Monats-Berechnung'!$L$1="Saarland",INDEX(X89,1),IF('1. ALG II Monats-Berechnung'!$L$1="Sachsen",INDEX(Z89,1),IF('1. ALG II Monats-Berechnung'!$L$1="Sachsen-Anhalt",INDEX(AB89,1),IF('1. ALG II Monats-Berechnung'!$L$1="Schleswig-Holstein",INDEX(AD89,1),IF('1. ALG II Monats-Berechnung'!$L$1="Thüringen",INDEX(AF89,1),""))))))))))))))))</f>
        <v>Enger, Stadt</v>
      </c>
      <c r="C453" t="str">
        <f>IF('1. ALG II Monats-Berechnung'!$L$1="Baden-Württemberg",INDEX(C89,1),IF('1. ALG II Monats-Berechnung'!$L$1="Bayern",INDEX(E89,1),IF('1. ALG II Monats-Berechnung'!$L$1="Berlin",INDEX(G89,1),IF('1. ALG II Monats-Berechnung'!$L$1="Brandenburg",INDEX(I89,1),IF('1. ALG II Monats-Berechnung'!$L$1="Bremen",INDEX(K89,1),IF('1. ALG II Monats-Berechnung'!$L$1="Hamburg",INDEX(M89,1),IF('1. ALG II Monats-Berechnung'!$L$1="Hessen",INDEX(O89,1),IF('1. ALG II Monats-Berechnung'!$L$1="Mecklenburg-Vorpommern",INDEX(Q89,1),IF('1. ALG II Monats-Berechnung'!$L$1="Niedersachsen",INDEX(S89,1),IF('1. ALG II Monats-Berechnung'!$L$1="Nordrhein-Westfalen",INDEX(U89,1),IF('1. ALG II Monats-Berechnung'!$L$1="Rheinland-Pfalz",INDEX(W89,1),IF('1. ALG II Monats-Berechnung'!$L$1="Saarland",INDEX(Y89,1),IF('1. ALG II Monats-Berechnung'!$L$1="Sachsen",INDEX(AA89,1),IF('1. ALG II Monats-Berechnung'!$L$1="Sachsen-Anhalt",INDEX(AC89,1),IF('1. ALG II Monats-Berechnung'!$L$1="Schleswig-Holstein",INDEX(AE89,1),IF('1. ALG II Monats-Berechnung'!$L$1="Thüringen",INDEX(AG89,1),""))))))))))))))))</f>
        <v>II</v>
      </c>
    </row>
    <row r="454" spans="2:3" x14ac:dyDescent="0.2">
      <c r="B454" t="str">
        <f>IF('1. ALG II Monats-Berechnung'!$L$1="Baden-Württemberg",INDEX(B90,1),IF('1. ALG II Monats-Berechnung'!$L$1="Bayern",INDEX(D90,1),IF('1. ALG II Monats-Berechnung'!$L$1="Berlin",INDEX(F90,1),IF('1. ALG II Monats-Berechnung'!$L$1="Brandenburg",INDEX(H90,1),IF('1. ALG II Monats-Berechnung'!$L$1="Bremen",INDEX(J90,1),IF('1. ALG II Monats-Berechnung'!$L$1="Hamburg",INDEX(L90,1),IF('1. ALG II Monats-Berechnung'!$L$1="Hessen",INDEX(N90,1),IF('1. ALG II Monats-Berechnung'!$L$1="Mecklenburg-Vorpommern",INDEX(P90,1),IF('1. ALG II Monats-Berechnung'!$L$1="Niedersachsen",INDEX(R90,1),IF('1. ALG II Monats-Berechnung'!$L$1="Nordrhein-Westfalen",INDEX(T90,1),IF('1. ALG II Monats-Berechnung'!$L$1="Rheinland-Pfalz",INDEX(V90,1),IF('1. ALG II Monats-Berechnung'!$L$1="Saarland",INDEX(X90,1),IF('1. ALG II Monats-Berechnung'!$L$1="Sachsen",INDEX(Z90,1),IF('1. ALG II Monats-Berechnung'!$L$1="Sachsen-Anhalt",INDEX(AB90,1),IF('1. ALG II Monats-Berechnung'!$L$1="Schleswig-Holstein",INDEX(AD90,1),IF('1. ALG II Monats-Berechnung'!$L$1="Thüringen",INDEX(AF90,1),""))))))))))))))))</f>
        <v>Ennepetal, Stadt</v>
      </c>
      <c r="C454" t="str">
        <f>IF('1. ALG II Monats-Berechnung'!$L$1="Baden-Württemberg",INDEX(C90,1),IF('1. ALG II Monats-Berechnung'!$L$1="Bayern",INDEX(E90,1),IF('1. ALG II Monats-Berechnung'!$L$1="Berlin",INDEX(G90,1),IF('1. ALG II Monats-Berechnung'!$L$1="Brandenburg",INDEX(I90,1),IF('1. ALG II Monats-Berechnung'!$L$1="Bremen",INDEX(K90,1),IF('1. ALG II Monats-Berechnung'!$L$1="Hamburg",INDEX(M90,1),IF('1. ALG II Monats-Berechnung'!$L$1="Hessen",INDEX(O90,1),IF('1. ALG II Monats-Berechnung'!$L$1="Mecklenburg-Vorpommern",INDEX(Q90,1),IF('1. ALG II Monats-Berechnung'!$L$1="Niedersachsen",INDEX(S90,1),IF('1. ALG II Monats-Berechnung'!$L$1="Nordrhein-Westfalen",INDEX(U90,1),IF('1. ALG II Monats-Berechnung'!$L$1="Rheinland-Pfalz",INDEX(W90,1),IF('1. ALG II Monats-Berechnung'!$L$1="Saarland",INDEX(Y90,1),IF('1. ALG II Monats-Berechnung'!$L$1="Sachsen",INDEX(AA90,1),IF('1. ALG II Monats-Berechnung'!$L$1="Sachsen-Anhalt",INDEX(AC90,1),IF('1. ALG II Monats-Berechnung'!$L$1="Schleswig-Holstein",INDEX(AE90,1),IF('1. ALG II Monats-Berechnung'!$L$1="Thüringen",INDEX(AG90,1),""))))))))))))))))</f>
        <v>III</v>
      </c>
    </row>
    <row r="455" spans="2:3" x14ac:dyDescent="0.2">
      <c r="B455" t="str">
        <f>IF('1. ALG II Monats-Berechnung'!$L$1="Baden-Württemberg",INDEX(B91,1),IF('1. ALG II Monats-Berechnung'!$L$1="Bayern",INDEX(D91,1),IF('1. ALG II Monats-Berechnung'!$L$1="Berlin",INDEX(F91,1),IF('1. ALG II Monats-Berechnung'!$L$1="Brandenburg",INDEX(H91,1),IF('1. ALG II Monats-Berechnung'!$L$1="Bremen",INDEX(J91,1),IF('1. ALG II Monats-Berechnung'!$L$1="Hamburg",INDEX(L91,1),IF('1. ALG II Monats-Berechnung'!$L$1="Hessen",INDEX(N91,1),IF('1. ALG II Monats-Berechnung'!$L$1="Mecklenburg-Vorpommern",INDEX(P91,1),IF('1. ALG II Monats-Berechnung'!$L$1="Niedersachsen",INDEX(R91,1),IF('1. ALG II Monats-Berechnung'!$L$1="Nordrhein-Westfalen",INDEX(T91,1),IF('1. ALG II Monats-Berechnung'!$L$1="Rheinland-Pfalz",INDEX(V91,1),IF('1. ALG II Monats-Berechnung'!$L$1="Saarland",INDEX(X91,1),IF('1. ALG II Monats-Berechnung'!$L$1="Sachsen",INDEX(Z91,1),IF('1. ALG II Monats-Berechnung'!$L$1="Sachsen-Anhalt",INDEX(AB91,1),IF('1. ALG II Monats-Berechnung'!$L$1="Schleswig-Holstein",INDEX(AD91,1),IF('1. ALG II Monats-Berechnung'!$L$1="Thüringen",INDEX(AF91,1),""))))))))))))))))</f>
        <v>Ennigerloh, Stadt</v>
      </c>
      <c r="C455" t="str">
        <f>IF('1. ALG II Monats-Berechnung'!$L$1="Baden-Württemberg",INDEX(C91,1),IF('1. ALG II Monats-Berechnung'!$L$1="Bayern",INDEX(E91,1),IF('1. ALG II Monats-Berechnung'!$L$1="Berlin",INDEX(G91,1),IF('1. ALG II Monats-Berechnung'!$L$1="Brandenburg",INDEX(I91,1),IF('1. ALG II Monats-Berechnung'!$L$1="Bremen",INDEX(K91,1),IF('1. ALG II Monats-Berechnung'!$L$1="Hamburg",INDEX(M91,1),IF('1. ALG II Monats-Berechnung'!$L$1="Hessen",INDEX(O91,1),IF('1. ALG II Monats-Berechnung'!$L$1="Mecklenburg-Vorpommern",INDEX(Q91,1),IF('1. ALG II Monats-Berechnung'!$L$1="Niedersachsen",INDEX(S91,1),IF('1. ALG II Monats-Berechnung'!$L$1="Nordrhein-Westfalen",INDEX(U91,1),IF('1. ALG II Monats-Berechnung'!$L$1="Rheinland-Pfalz",INDEX(W91,1),IF('1. ALG II Monats-Berechnung'!$L$1="Saarland",INDEX(Y91,1),IF('1. ALG II Monats-Berechnung'!$L$1="Sachsen",INDEX(AA91,1),IF('1. ALG II Monats-Berechnung'!$L$1="Sachsen-Anhalt",INDEX(AC91,1),IF('1. ALG II Monats-Berechnung'!$L$1="Schleswig-Holstein",INDEX(AE91,1),IF('1. ALG II Monats-Berechnung'!$L$1="Thüringen",INDEX(AG91,1),""))))))))))))))))</f>
        <v>II</v>
      </c>
    </row>
    <row r="456" spans="2:3" x14ac:dyDescent="0.2">
      <c r="B456" t="str">
        <f>IF('1. ALG II Monats-Berechnung'!$L$1="Baden-Württemberg",INDEX(B92,1),IF('1. ALG II Monats-Berechnung'!$L$1="Bayern",INDEX(D92,1),IF('1. ALG II Monats-Berechnung'!$L$1="Berlin",INDEX(F92,1),IF('1. ALG II Monats-Berechnung'!$L$1="Brandenburg",INDEX(H92,1),IF('1. ALG II Monats-Berechnung'!$L$1="Bremen",INDEX(J92,1),IF('1. ALG II Monats-Berechnung'!$L$1="Hamburg",INDEX(L92,1),IF('1. ALG II Monats-Berechnung'!$L$1="Hessen",INDEX(N92,1),IF('1. ALG II Monats-Berechnung'!$L$1="Mecklenburg-Vorpommern",INDEX(P92,1),IF('1. ALG II Monats-Berechnung'!$L$1="Niedersachsen",INDEX(R92,1),IF('1. ALG II Monats-Berechnung'!$L$1="Nordrhein-Westfalen",INDEX(T92,1),IF('1. ALG II Monats-Berechnung'!$L$1="Rheinland-Pfalz",INDEX(V92,1),IF('1. ALG II Monats-Berechnung'!$L$1="Saarland",INDEX(X92,1),IF('1. ALG II Monats-Berechnung'!$L$1="Sachsen",INDEX(Z92,1),IF('1. ALG II Monats-Berechnung'!$L$1="Sachsen-Anhalt",INDEX(AB92,1),IF('1. ALG II Monats-Berechnung'!$L$1="Schleswig-Holstein",INDEX(AD92,1),IF('1. ALG II Monats-Berechnung'!$L$1="Thüringen",INDEX(AF92,1),""))))))))))))))))</f>
        <v>Ense</v>
      </c>
      <c r="C456" t="str">
        <f>IF('1. ALG II Monats-Berechnung'!$L$1="Baden-Württemberg",INDEX(C92,1),IF('1. ALG II Monats-Berechnung'!$L$1="Bayern",INDEX(E92,1),IF('1. ALG II Monats-Berechnung'!$L$1="Berlin",INDEX(G92,1),IF('1. ALG II Monats-Berechnung'!$L$1="Brandenburg",INDEX(I92,1),IF('1. ALG II Monats-Berechnung'!$L$1="Bremen",INDEX(K92,1),IF('1. ALG II Monats-Berechnung'!$L$1="Hamburg",INDEX(M92,1),IF('1. ALG II Monats-Berechnung'!$L$1="Hessen",INDEX(O92,1),IF('1. ALG II Monats-Berechnung'!$L$1="Mecklenburg-Vorpommern",INDEX(Q92,1),IF('1. ALG II Monats-Berechnung'!$L$1="Niedersachsen",INDEX(S92,1),IF('1. ALG II Monats-Berechnung'!$L$1="Nordrhein-Westfalen",INDEX(U92,1),IF('1. ALG II Monats-Berechnung'!$L$1="Rheinland-Pfalz",INDEX(W92,1),IF('1. ALG II Monats-Berechnung'!$L$1="Saarland",INDEX(Y92,1),IF('1. ALG II Monats-Berechnung'!$L$1="Sachsen",INDEX(AA92,1),IF('1. ALG II Monats-Berechnung'!$L$1="Sachsen-Anhalt",INDEX(AC92,1),IF('1. ALG II Monats-Berechnung'!$L$1="Schleswig-Holstein",INDEX(AE92,1),IF('1. ALG II Monats-Berechnung'!$L$1="Thüringen",INDEX(AG92,1),""))))))))))))))))</f>
        <v>II</v>
      </c>
    </row>
    <row r="457" spans="2:3" x14ac:dyDescent="0.2">
      <c r="B457" t="str">
        <f>IF('1. ALG II Monats-Berechnung'!$L$1="Baden-Württemberg",INDEX(B93,1),IF('1. ALG II Monats-Berechnung'!$L$1="Bayern",INDEX(D93,1),IF('1. ALG II Monats-Berechnung'!$L$1="Berlin",INDEX(F93,1),IF('1. ALG II Monats-Berechnung'!$L$1="Brandenburg",INDEX(H93,1),IF('1. ALG II Monats-Berechnung'!$L$1="Bremen",INDEX(J93,1),IF('1. ALG II Monats-Berechnung'!$L$1="Hamburg",INDEX(L93,1),IF('1. ALG II Monats-Berechnung'!$L$1="Hessen",INDEX(N93,1),IF('1. ALG II Monats-Berechnung'!$L$1="Mecklenburg-Vorpommern",INDEX(P93,1),IF('1. ALG II Monats-Berechnung'!$L$1="Niedersachsen",INDEX(R93,1),IF('1. ALG II Monats-Berechnung'!$L$1="Nordrhein-Westfalen",INDEX(T93,1),IF('1. ALG II Monats-Berechnung'!$L$1="Rheinland-Pfalz",INDEX(V93,1),IF('1. ALG II Monats-Berechnung'!$L$1="Saarland",INDEX(X93,1),IF('1. ALG II Monats-Berechnung'!$L$1="Sachsen",INDEX(Z93,1),IF('1. ALG II Monats-Berechnung'!$L$1="Sachsen-Anhalt",INDEX(AB93,1),IF('1. ALG II Monats-Berechnung'!$L$1="Schleswig-Holstein",INDEX(AD93,1),IF('1. ALG II Monats-Berechnung'!$L$1="Thüringen",INDEX(AF93,1),""))))))))))))))))</f>
        <v>Erftstadt, Stadt</v>
      </c>
      <c r="C457" t="str">
        <f>IF('1. ALG II Monats-Berechnung'!$L$1="Baden-Württemberg",INDEX(C93,1),IF('1. ALG II Monats-Berechnung'!$L$1="Bayern",INDEX(E93,1),IF('1. ALG II Monats-Berechnung'!$L$1="Berlin",INDEX(G93,1),IF('1. ALG II Monats-Berechnung'!$L$1="Brandenburg",INDEX(I93,1),IF('1. ALG II Monats-Berechnung'!$L$1="Bremen",INDEX(K93,1),IF('1. ALG II Monats-Berechnung'!$L$1="Hamburg",INDEX(M93,1),IF('1. ALG II Monats-Berechnung'!$L$1="Hessen",INDEX(O93,1),IF('1. ALG II Monats-Berechnung'!$L$1="Mecklenburg-Vorpommern",INDEX(Q93,1),IF('1. ALG II Monats-Berechnung'!$L$1="Niedersachsen",INDEX(S93,1),IF('1. ALG II Monats-Berechnung'!$L$1="Nordrhein-Westfalen",INDEX(U93,1),IF('1. ALG II Monats-Berechnung'!$L$1="Rheinland-Pfalz",INDEX(W93,1),IF('1. ALG II Monats-Berechnung'!$L$1="Saarland",INDEX(Y93,1),IF('1. ALG II Monats-Berechnung'!$L$1="Sachsen",INDEX(AA93,1),IF('1. ALG II Monats-Berechnung'!$L$1="Sachsen-Anhalt",INDEX(AC93,1),IF('1. ALG II Monats-Berechnung'!$L$1="Schleswig-Holstein",INDEX(AE93,1),IF('1. ALG II Monats-Berechnung'!$L$1="Thüringen",INDEX(AG93,1),""))))))))))))))))</f>
        <v>IV</v>
      </c>
    </row>
    <row r="458" spans="2:3" x14ac:dyDescent="0.2">
      <c r="B458" t="str">
        <f>IF('1. ALG II Monats-Berechnung'!$L$1="Baden-Württemberg",INDEX(B94,1),IF('1. ALG II Monats-Berechnung'!$L$1="Bayern",INDEX(D94,1),IF('1. ALG II Monats-Berechnung'!$L$1="Berlin",INDEX(F94,1),IF('1. ALG II Monats-Berechnung'!$L$1="Brandenburg",INDEX(H94,1),IF('1. ALG II Monats-Berechnung'!$L$1="Bremen",INDEX(J94,1),IF('1. ALG II Monats-Berechnung'!$L$1="Hamburg",INDEX(L94,1),IF('1. ALG II Monats-Berechnung'!$L$1="Hessen",INDEX(N94,1),IF('1. ALG II Monats-Berechnung'!$L$1="Mecklenburg-Vorpommern",INDEX(P94,1),IF('1. ALG II Monats-Berechnung'!$L$1="Niedersachsen",INDEX(R94,1),IF('1. ALG II Monats-Berechnung'!$L$1="Nordrhein-Westfalen",INDEX(T94,1),IF('1. ALG II Monats-Berechnung'!$L$1="Rheinland-Pfalz",INDEX(V94,1),IF('1. ALG II Monats-Berechnung'!$L$1="Saarland",INDEX(X94,1),IF('1. ALG II Monats-Berechnung'!$L$1="Sachsen",INDEX(Z94,1),IF('1. ALG II Monats-Berechnung'!$L$1="Sachsen-Anhalt",INDEX(AB94,1),IF('1. ALG II Monats-Berechnung'!$L$1="Schleswig-Holstein",INDEX(AD94,1),IF('1. ALG II Monats-Berechnung'!$L$1="Thüringen",INDEX(AF94,1),""))))))))))))))))</f>
        <v>Erkelenz, Stadt</v>
      </c>
      <c r="C458" t="str">
        <f>IF('1. ALG II Monats-Berechnung'!$L$1="Baden-Württemberg",INDEX(C94,1),IF('1. ALG II Monats-Berechnung'!$L$1="Bayern",INDEX(E94,1),IF('1. ALG II Monats-Berechnung'!$L$1="Berlin",INDEX(G94,1),IF('1. ALG II Monats-Berechnung'!$L$1="Brandenburg",INDEX(I94,1),IF('1. ALG II Monats-Berechnung'!$L$1="Bremen",INDEX(K94,1),IF('1. ALG II Monats-Berechnung'!$L$1="Hamburg",INDEX(M94,1),IF('1. ALG II Monats-Berechnung'!$L$1="Hessen",INDEX(O94,1),IF('1. ALG II Monats-Berechnung'!$L$1="Mecklenburg-Vorpommern",INDEX(Q94,1),IF('1. ALG II Monats-Berechnung'!$L$1="Niedersachsen",INDEX(S94,1),IF('1. ALG II Monats-Berechnung'!$L$1="Nordrhein-Westfalen",INDEX(U94,1),IF('1. ALG II Monats-Berechnung'!$L$1="Rheinland-Pfalz",INDEX(W94,1),IF('1. ALG II Monats-Berechnung'!$L$1="Saarland",INDEX(Y94,1),IF('1. ALG II Monats-Berechnung'!$L$1="Sachsen",INDEX(AA94,1),IF('1. ALG II Monats-Berechnung'!$L$1="Sachsen-Anhalt",INDEX(AC94,1),IF('1. ALG II Monats-Berechnung'!$L$1="Schleswig-Holstein",INDEX(AE94,1),IF('1. ALG II Monats-Berechnung'!$L$1="Thüringen",INDEX(AG94,1),""))))))))))))))))</f>
        <v>III</v>
      </c>
    </row>
    <row r="459" spans="2:3" x14ac:dyDescent="0.2">
      <c r="B459" t="str">
        <f>IF('1. ALG II Monats-Berechnung'!$L$1="Baden-Württemberg",INDEX(B95,1),IF('1. ALG II Monats-Berechnung'!$L$1="Bayern",INDEX(D95,1),IF('1. ALG II Monats-Berechnung'!$L$1="Berlin",INDEX(F95,1),IF('1. ALG II Monats-Berechnung'!$L$1="Brandenburg",INDEX(H95,1),IF('1. ALG II Monats-Berechnung'!$L$1="Bremen",INDEX(J95,1),IF('1. ALG II Monats-Berechnung'!$L$1="Hamburg",INDEX(L95,1),IF('1. ALG II Monats-Berechnung'!$L$1="Hessen",INDEX(N95,1),IF('1. ALG II Monats-Berechnung'!$L$1="Mecklenburg-Vorpommern",INDEX(P95,1),IF('1. ALG II Monats-Berechnung'!$L$1="Niedersachsen",INDEX(R95,1),IF('1. ALG II Monats-Berechnung'!$L$1="Nordrhein-Westfalen",INDEX(T95,1),IF('1. ALG II Monats-Berechnung'!$L$1="Rheinland-Pfalz",INDEX(V95,1),IF('1. ALG II Monats-Berechnung'!$L$1="Saarland",INDEX(X95,1),IF('1. ALG II Monats-Berechnung'!$L$1="Sachsen",INDEX(Z95,1),IF('1. ALG II Monats-Berechnung'!$L$1="Sachsen-Anhalt",INDEX(AB95,1),IF('1. ALG II Monats-Berechnung'!$L$1="Schleswig-Holstein",INDEX(AD95,1),IF('1. ALG II Monats-Berechnung'!$L$1="Thüringen",INDEX(AF95,1),""))))))))))))))))</f>
        <v>Erkrath, Stadt</v>
      </c>
      <c r="C459" t="str">
        <f>IF('1. ALG II Monats-Berechnung'!$L$1="Baden-Württemberg",INDEX(C95,1),IF('1. ALG II Monats-Berechnung'!$L$1="Bayern",INDEX(E95,1),IF('1. ALG II Monats-Berechnung'!$L$1="Berlin",INDEX(G95,1),IF('1. ALG II Monats-Berechnung'!$L$1="Brandenburg",INDEX(I95,1),IF('1. ALG II Monats-Berechnung'!$L$1="Bremen",INDEX(K95,1),IF('1. ALG II Monats-Berechnung'!$L$1="Hamburg",INDEX(M95,1),IF('1. ALG II Monats-Berechnung'!$L$1="Hessen",INDEX(O95,1),IF('1. ALG II Monats-Berechnung'!$L$1="Mecklenburg-Vorpommern",INDEX(Q95,1),IF('1. ALG II Monats-Berechnung'!$L$1="Niedersachsen",INDEX(S95,1),IF('1. ALG II Monats-Berechnung'!$L$1="Nordrhein-Westfalen",INDEX(U95,1),IF('1. ALG II Monats-Berechnung'!$L$1="Rheinland-Pfalz",INDEX(W95,1),IF('1. ALG II Monats-Berechnung'!$L$1="Saarland",INDEX(Y95,1),IF('1. ALG II Monats-Berechnung'!$L$1="Sachsen",INDEX(AA95,1),IF('1. ALG II Monats-Berechnung'!$L$1="Sachsen-Anhalt",INDEX(AC95,1),IF('1. ALG II Monats-Berechnung'!$L$1="Schleswig-Holstein",INDEX(AE95,1),IF('1. ALG II Monats-Berechnung'!$L$1="Thüringen",INDEX(AG95,1),""))))))))))))))))</f>
        <v>IV</v>
      </c>
    </row>
    <row r="460" spans="2:3" x14ac:dyDescent="0.2">
      <c r="B460" t="str">
        <f>IF('1. ALG II Monats-Berechnung'!$L$1="Baden-Württemberg",INDEX(B96,1),IF('1. ALG II Monats-Berechnung'!$L$1="Bayern",INDEX(D96,1),IF('1. ALG II Monats-Berechnung'!$L$1="Berlin",INDEX(F96,1),IF('1. ALG II Monats-Berechnung'!$L$1="Brandenburg",INDEX(H96,1),IF('1. ALG II Monats-Berechnung'!$L$1="Bremen",INDEX(J96,1),IF('1. ALG II Monats-Berechnung'!$L$1="Hamburg",INDEX(L96,1),IF('1. ALG II Monats-Berechnung'!$L$1="Hessen",INDEX(N96,1),IF('1. ALG II Monats-Berechnung'!$L$1="Mecklenburg-Vorpommern",INDEX(P96,1),IF('1. ALG II Monats-Berechnung'!$L$1="Niedersachsen",INDEX(R96,1),IF('1. ALG II Monats-Berechnung'!$L$1="Nordrhein-Westfalen",INDEX(T96,1),IF('1. ALG II Monats-Berechnung'!$L$1="Rheinland-Pfalz",INDEX(V96,1),IF('1. ALG II Monats-Berechnung'!$L$1="Saarland",INDEX(X96,1),IF('1. ALG II Monats-Berechnung'!$L$1="Sachsen",INDEX(Z96,1),IF('1. ALG II Monats-Berechnung'!$L$1="Sachsen-Anhalt",INDEX(AB96,1),IF('1. ALG II Monats-Berechnung'!$L$1="Schleswig-Holstein",INDEX(AD96,1),IF('1. ALG II Monats-Berechnung'!$L$1="Thüringen",INDEX(AF96,1),""))))))))))))))))</f>
        <v>Erwitte, Stadt</v>
      </c>
      <c r="C460" t="str">
        <f>IF('1. ALG II Monats-Berechnung'!$L$1="Baden-Württemberg",INDEX(C96,1),IF('1. ALG II Monats-Berechnung'!$L$1="Bayern",INDEX(E96,1),IF('1. ALG II Monats-Berechnung'!$L$1="Berlin",INDEX(G96,1),IF('1. ALG II Monats-Berechnung'!$L$1="Brandenburg",INDEX(I96,1),IF('1. ALG II Monats-Berechnung'!$L$1="Bremen",INDEX(K96,1),IF('1. ALG II Monats-Berechnung'!$L$1="Hamburg",INDEX(M96,1),IF('1. ALG II Monats-Berechnung'!$L$1="Hessen",INDEX(O96,1),IF('1. ALG II Monats-Berechnung'!$L$1="Mecklenburg-Vorpommern",INDEX(Q96,1),IF('1. ALG II Monats-Berechnung'!$L$1="Niedersachsen",INDEX(S96,1),IF('1. ALG II Monats-Berechnung'!$L$1="Nordrhein-Westfalen",INDEX(U96,1),IF('1. ALG II Monats-Berechnung'!$L$1="Rheinland-Pfalz",INDEX(W96,1),IF('1. ALG II Monats-Berechnung'!$L$1="Saarland",INDEX(Y96,1),IF('1. ALG II Monats-Berechnung'!$L$1="Sachsen",INDEX(AA96,1),IF('1. ALG II Monats-Berechnung'!$L$1="Sachsen-Anhalt",INDEX(AC96,1),IF('1. ALG II Monats-Berechnung'!$L$1="Schleswig-Holstein",INDEX(AE96,1),IF('1. ALG II Monats-Berechnung'!$L$1="Thüringen",INDEX(AG96,1),""))))))))))))))))</f>
        <v>II</v>
      </c>
    </row>
    <row r="461" spans="2:3" x14ac:dyDescent="0.2">
      <c r="B461" t="str">
        <f>IF('1. ALG II Monats-Berechnung'!$L$1="Baden-Württemberg",INDEX(B97,1),IF('1. ALG II Monats-Berechnung'!$L$1="Bayern",INDEX(D97,1),IF('1. ALG II Monats-Berechnung'!$L$1="Berlin",INDEX(F97,1),IF('1. ALG II Monats-Berechnung'!$L$1="Brandenburg",INDEX(H97,1),IF('1. ALG II Monats-Berechnung'!$L$1="Bremen",INDEX(J97,1),IF('1. ALG II Monats-Berechnung'!$L$1="Hamburg",INDEX(L97,1),IF('1. ALG II Monats-Berechnung'!$L$1="Hessen",INDEX(N97,1),IF('1. ALG II Monats-Berechnung'!$L$1="Mecklenburg-Vorpommern",INDEX(P97,1),IF('1. ALG II Monats-Berechnung'!$L$1="Niedersachsen",INDEX(R97,1),IF('1. ALG II Monats-Berechnung'!$L$1="Nordrhein-Westfalen",INDEX(T97,1),IF('1. ALG II Monats-Berechnung'!$L$1="Rheinland-Pfalz",INDEX(V97,1),IF('1. ALG II Monats-Berechnung'!$L$1="Saarland",INDEX(X97,1),IF('1. ALG II Monats-Berechnung'!$L$1="Sachsen",INDEX(Z97,1),IF('1. ALG II Monats-Berechnung'!$L$1="Sachsen-Anhalt",INDEX(AB97,1),IF('1. ALG II Monats-Berechnung'!$L$1="Schleswig-Holstein",INDEX(AD97,1),IF('1. ALG II Monats-Berechnung'!$L$1="Thüringen",INDEX(AF97,1),""))))))))))))))))</f>
        <v>Eschweiler, Stadt</v>
      </c>
      <c r="C461" t="str">
        <f>IF('1. ALG II Monats-Berechnung'!$L$1="Baden-Württemberg",INDEX(C97,1),IF('1. ALG II Monats-Berechnung'!$L$1="Bayern",INDEX(E97,1),IF('1. ALG II Monats-Berechnung'!$L$1="Berlin",INDEX(G97,1),IF('1. ALG II Monats-Berechnung'!$L$1="Brandenburg",INDEX(I97,1),IF('1. ALG II Monats-Berechnung'!$L$1="Bremen",INDEX(K97,1),IF('1. ALG II Monats-Berechnung'!$L$1="Hamburg",INDEX(M97,1),IF('1. ALG II Monats-Berechnung'!$L$1="Hessen",INDEX(O97,1),IF('1. ALG II Monats-Berechnung'!$L$1="Mecklenburg-Vorpommern",INDEX(Q97,1),IF('1. ALG II Monats-Berechnung'!$L$1="Niedersachsen",INDEX(S97,1),IF('1. ALG II Monats-Berechnung'!$L$1="Nordrhein-Westfalen",INDEX(U97,1),IF('1. ALG II Monats-Berechnung'!$L$1="Rheinland-Pfalz",INDEX(W97,1),IF('1. ALG II Monats-Berechnung'!$L$1="Saarland",INDEX(Y97,1),IF('1. ALG II Monats-Berechnung'!$L$1="Sachsen",INDEX(AA97,1),IF('1. ALG II Monats-Berechnung'!$L$1="Sachsen-Anhalt",INDEX(AC97,1),IF('1. ALG II Monats-Berechnung'!$L$1="Schleswig-Holstein",INDEX(AE97,1),IF('1. ALG II Monats-Berechnung'!$L$1="Thüringen",INDEX(AG97,1),""))))))))))))))))</f>
        <v>III</v>
      </c>
    </row>
    <row r="462" spans="2:3" x14ac:dyDescent="0.2">
      <c r="B462" t="str">
        <f>IF('1. ALG II Monats-Berechnung'!$L$1="Baden-Württemberg",INDEX(B98,1),IF('1. ALG II Monats-Berechnung'!$L$1="Bayern",INDEX(D98,1),IF('1. ALG II Monats-Berechnung'!$L$1="Berlin",INDEX(F98,1),IF('1. ALG II Monats-Berechnung'!$L$1="Brandenburg",INDEX(H98,1),IF('1. ALG II Monats-Berechnung'!$L$1="Bremen",INDEX(J98,1),IF('1. ALG II Monats-Berechnung'!$L$1="Hamburg",INDEX(L98,1),IF('1. ALG II Monats-Berechnung'!$L$1="Hessen",INDEX(N98,1),IF('1. ALG II Monats-Berechnung'!$L$1="Mecklenburg-Vorpommern",INDEX(P98,1),IF('1. ALG II Monats-Berechnung'!$L$1="Niedersachsen",INDEX(R98,1),IF('1. ALG II Monats-Berechnung'!$L$1="Nordrhein-Westfalen",INDEX(T98,1),IF('1. ALG II Monats-Berechnung'!$L$1="Rheinland-Pfalz",INDEX(V98,1),IF('1. ALG II Monats-Berechnung'!$L$1="Saarland",INDEX(X98,1),IF('1. ALG II Monats-Berechnung'!$L$1="Sachsen",INDEX(Z98,1),IF('1. ALG II Monats-Berechnung'!$L$1="Sachsen-Anhalt",INDEX(AB98,1),IF('1. ALG II Monats-Berechnung'!$L$1="Schleswig-Holstein",INDEX(AD98,1),IF('1. ALG II Monats-Berechnung'!$L$1="Thüringen",INDEX(AF98,1),""))))))))))))))))</f>
        <v>Espelkamp, Stadt</v>
      </c>
      <c r="C462" t="str">
        <f>IF('1. ALG II Monats-Berechnung'!$L$1="Baden-Württemberg",INDEX(C98,1),IF('1. ALG II Monats-Berechnung'!$L$1="Bayern",INDEX(E98,1),IF('1. ALG II Monats-Berechnung'!$L$1="Berlin",INDEX(G98,1),IF('1. ALG II Monats-Berechnung'!$L$1="Brandenburg",INDEX(I98,1),IF('1. ALG II Monats-Berechnung'!$L$1="Bremen",INDEX(K98,1),IF('1. ALG II Monats-Berechnung'!$L$1="Hamburg",INDEX(M98,1),IF('1. ALG II Monats-Berechnung'!$L$1="Hessen",INDEX(O98,1),IF('1. ALG II Monats-Berechnung'!$L$1="Mecklenburg-Vorpommern",INDEX(Q98,1),IF('1. ALG II Monats-Berechnung'!$L$1="Niedersachsen",INDEX(S98,1),IF('1. ALG II Monats-Berechnung'!$L$1="Nordrhein-Westfalen",INDEX(U98,1),IF('1. ALG II Monats-Berechnung'!$L$1="Rheinland-Pfalz",INDEX(W98,1),IF('1. ALG II Monats-Berechnung'!$L$1="Saarland",INDEX(Y98,1),IF('1. ALG II Monats-Berechnung'!$L$1="Sachsen",INDEX(AA98,1),IF('1. ALG II Monats-Berechnung'!$L$1="Sachsen-Anhalt",INDEX(AC98,1),IF('1. ALG II Monats-Berechnung'!$L$1="Schleswig-Holstein",INDEX(AE98,1),IF('1. ALG II Monats-Berechnung'!$L$1="Thüringen",INDEX(AG98,1),""))))))))))))))))</f>
        <v>II</v>
      </c>
    </row>
    <row r="463" spans="2:3" x14ac:dyDescent="0.2">
      <c r="B463" t="str">
        <f>IF('1. ALG II Monats-Berechnung'!$L$1="Baden-Württemberg",INDEX(B99,1),IF('1. ALG II Monats-Berechnung'!$L$1="Bayern",INDEX(D99,1),IF('1. ALG II Monats-Berechnung'!$L$1="Berlin",INDEX(F99,1),IF('1. ALG II Monats-Berechnung'!$L$1="Brandenburg",INDEX(H99,1),IF('1. ALG II Monats-Berechnung'!$L$1="Bremen",INDEX(J99,1),IF('1. ALG II Monats-Berechnung'!$L$1="Hamburg",INDEX(L99,1),IF('1. ALG II Monats-Berechnung'!$L$1="Hessen",INDEX(N99,1),IF('1. ALG II Monats-Berechnung'!$L$1="Mecklenburg-Vorpommern",INDEX(P99,1),IF('1. ALG II Monats-Berechnung'!$L$1="Niedersachsen",INDEX(R99,1),IF('1. ALG II Monats-Berechnung'!$L$1="Nordrhein-Westfalen",INDEX(T99,1),IF('1. ALG II Monats-Berechnung'!$L$1="Rheinland-Pfalz",INDEX(V99,1),IF('1. ALG II Monats-Berechnung'!$L$1="Saarland",INDEX(X99,1),IF('1. ALG II Monats-Berechnung'!$L$1="Sachsen",INDEX(Z99,1),IF('1. ALG II Monats-Berechnung'!$L$1="Sachsen-Anhalt",INDEX(AB99,1),IF('1. ALG II Monats-Berechnung'!$L$1="Schleswig-Holstein",INDEX(AD99,1),IF('1. ALG II Monats-Berechnung'!$L$1="Thüringen",INDEX(AF99,1),""))))))))))))))))</f>
        <v>Essen, Stadt</v>
      </c>
      <c r="C463" t="str">
        <f>IF('1. ALG II Monats-Berechnung'!$L$1="Baden-Württemberg",INDEX(C99,1),IF('1. ALG II Monats-Berechnung'!$L$1="Bayern",INDEX(E99,1),IF('1. ALG II Monats-Berechnung'!$L$1="Berlin",INDEX(G99,1),IF('1. ALG II Monats-Berechnung'!$L$1="Brandenburg",INDEX(I99,1),IF('1. ALG II Monats-Berechnung'!$L$1="Bremen",INDEX(K99,1),IF('1. ALG II Monats-Berechnung'!$L$1="Hamburg",INDEX(M99,1),IF('1. ALG II Monats-Berechnung'!$L$1="Hessen",INDEX(O99,1),IF('1. ALG II Monats-Berechnung'!$L$1="Mecklenburg-Vorpommern",INDEX(Q99,1),IF('1. ALG II Monats-Berechnung'!$L$1="Niedersachsen",INDEX(S99,1),IF('1. ALG II Monats-Berechnung'!$L$1="Nordrhein-Westfalen",INDEX(U99,1),IF('1. ALG II Monats-Berechnung'!$L$1="Rheinland-Pfalz",INDEX(W99,1),IF('1. ALG II Monats-Berechnung'!$L$1="Saarland",INDEX(Y99,1),IF('1. ALG II Monats-Berechnung'!$L$1="Sachsen",INDEX(AA99,1),IF('1. ALG II Monats-Berechnung'!$L$1="Sachsen-Anhalt",INDEX(AC99,1),IF('1. ALG II Monats-Berechnung'!$L$1="Schleswig-Holstein",INDEX(AE99,1),IF('1. ALG II Monats-Berechnung'!$L$1="Thüringen",INDEX(AG99,1),""))))))))))))))))</f>
        <v>IV</v>
      </c>
    </row>
    <row r="464" spans="2:3" x14ac:dyDescent="0.2">
      <c r="B464" t="str">
        <f>IF('1. ALG II Monats-Berechnung'!$L$1="Baden-Württemberg",INDEX(B100,1),IF('1. ALG II Monats-Berechnung'!$L$1="Bayern",INDEX(D100,1),IF('1. ALG II Monats-Berechnung'!$L$1="Berlin",INDEX(F100,1),IF('1. ALG II Monats-Berechnung'!$L$1="Brandenburg",INDEX(H100,1),IF('1. ALG II Monats-Berechnung'!$L$1="Bremen",INDEX(J100,1),IF('1. ALG II Monats-Berechnung'!$L$1="Hamburg",INDEX(L100,1),IF('1. ALG II Monats-Berechnung'!$L$1="Hessen",INDEX(N100,1),IF('1. ALG II Monats-Berechnung'!$L$1="Mecklenburg-Vorpommern",INDEX(P100,1),IF('1. ALG II Monats-Berechnung'!$L$1="Niedersachsen",INDEX(R100,1),IF('1. ALG II Monats-Berechnung'!$L$1="Nordrhein-Westfalen",INDEX(T100,1),IF('1. ALG II Monats-Berechnung'!$L$1="Rheinland-Pfalz",INDEX(V100,1),IF('1. ALG II Monats-Berechnung'!$L$1="Saarland",INDEX(X100,1),IF('1. ALG II Monats-Berechnung'!$L$1="Sachsen",INDEX(Z100,1),IF('1. ALG II Monats-Berechnung'!$L$1="Sachsen-Anhalt",INDEX(AB100,1),IF('1. ALG II Monats-Berechnung'!$L$1="Schleswig-Holstein",INDEX(AD100,1),IF('1. ALG II Monats-Berechnung'!$L$1="Thüringen",INDEX(AF100,1),""))))))))))))))))</f>
        <v>Euskirchen, Stadt</v>
      </c>
      <c r="C464" t="str">
        <f>IF('1. ALG II Monats-Berechnung'!$L$1="Baden-Württemberg",INDEX(C100,1),IF('1. ALG II Monats-Berechnung'!$L$1="Bayern",INDEX(E100,1),IF('1. ALG II Monats-Berechnung'!$L$1="Berlin",INDEX(G100,1),IF('1. ALG II Monats-Berechnung'!$L$1="Brandenburg",INDEX(I100,1),IF('1. ALG II Monats-Berechnung'!$L$1="Bremen",INDEX(K100,1),IF('1. ALG II Monats-Berechnung'!$L$1="Hamburg",INDEX(M100,1),IF('1. ALG II Monats-Berechnung'!$L$1="Hessen",INDEX(O100,1),IF('1. ALG II Monats-Berechnung'!$L$1="Mecklenburg-Vorpommern",INDEX(Q100,1),IF('1. ALG II Monats-Berechnung'!$L$1="Niedersachsen",INDEX(S100,1),IF('1. ALG II Monats-Berechnung'!$L$1="Nordrhein-Westfalen",INDEX(U100,1),IF('1. ALG II Monats-Berechnung'!$L$1="Rheinland-Pfalz",INDEX(W100,1),IF('1. ALG II Monats-Berechnung'!$L$1="Saarland",INDEX(Y100,1),IF('1. ALG II Monats-Berechnung'!$L$1="Sachsen",INDEX(AA100,1),IF('1. ALG II Monats-Berechnung'!$L$1="Sachsen-Anhalt",INDEX(AC100,1),IF('1. ALG II Monats-Berechnung'!$L$1="Schleswig-Holstein",INDEX(AE100,1),IF('1. ALG II Monats-Berechnung'!$L$1="Thüringen",INDEX(AG100,1),""))))))))))))))))</f>
        <v>III</v>
      </c>
    </row>
    <row r="465" spans="2:3" x14ac:dyDescent="0.2">
      <c r="B465" t="str">
        <f>IF('1. ALG II Monats-Berechnung'!$L$1="Baden-Württemberg",INDEX(B101,1),IF('1. ALG II Monats-Berechnung'!$L$1="Bayern",INDEX(D101,1),IF('1. ALG II Monats-Berechnung'!$L$1="Berlin",INDEX(F101,1),IF('1. ALG II Monats-Berechnung'!$L$1="Brandenburg",INDEX(H101,1),IF('1. ALG II Monats-Berechnung'!$L$1="Bremen",INDEX(J101,1),IF('1. ALG II Monats-Berechnung'!$L$1="Hamburg",INDEX(L101,1),IF('1. ALG II Monats-Berechnung'!$L$1="Hessen",INDEX(N101,1),IF('1. ALG II Monats-Berechnung'!$L$1="Mecklenburg-Vorpommern",INDEX(P101,1),IF('1. ALG II Monats-Berechnung'!$L$1="Niedersachsen",INDEX(R101,1),IF('1. ALG II Monats-Berechnung'!$L$1="Nordrhein-Westfalen",INDEX(T101,1),IF('1. ALG II Monats-Berechnung'!$L$1="Rheinland-Pfalz",INDEX(V101,1),IF('1. ALG II Monats-Berechnung'!$L$1="Saarland",INDEX(X101,1),IF('1. ALG II Monats-Berechnung'!$L$1="Sachsen",INDEX(Z101,1),IF('1. ALG II Monats-Berechnung'!$L$1="Sachsen-Anhalt",INDEX(AB101,1),IF('1. ALG II Monats-Berechnung'!$L$1="Schleswig-Holstein",INDEX(AD101,1),IF('1. ALG II Monats-Berechnung'!$L$1="Thüringen",INDEX(AF101,1),""))))))))))))))))</f>
        <v>Extertal</v>
      </c>
      <c r="C465" t="str">
        <f>IF('1. ALG II Monats-Berechnung'!$L$1="Baden-Württemberg",INDEX(C101,1),IF('1. ALG II Monats-Berechnung'!$L$1="Bayern",INDEX(E101,1),IF('1. ALG II Monats-Berechnung'!$L$1="Berlin",INDEX(G101,1),IF('1. ALG II Monats-Berechnung'!$L$1="Brandenburg",INDEX(I101,1),IF('1. ALG II Monats-Berechnung'!$L$1="Bremen",INDEX(K101,1),IF('1. ALG II Monats-Berechnung'!$L$1="Hamburg",INDEX(M101,1),IF('1. ALG II Monats-Berechnung'!$L$1="Hessen",INDEX(O101,1),IF('1. ALG II Monats-Berechnung'!$L$1="Mecklenburg-Vorpommern",INDEX(Q101,1),IF('1. ALG II Monats-Berechnung'!$L$1="Niedersachsen",INDEX(S101,1),IF('1. ALG II Monats-Berechnung'!$L$1="Nordrhein-Westfalen",INDEX(U101,1),IF('1. ALG II Monats-Berechnung'!$L$1="Rheinland-Pfalz",INDEX(W101,1),IF('1. ALG II Monats-Berechnung'!$L$1="Saarland",INDEX(Y101,1),IF('1. ALG II Monats-Berechnung'!$L$1="Sachsen",INDEX(AA101,1),IF('1. ALG II Monats-Berechnung'!$L$1="Sachsen-Anhalt",INDEX(AC101,1),IF('1. ALG II Monats-Berechnung'!$L$1="Schleswig-Holstein",INDEX(AE101,1),IF('1. ALG II Monats-Berechnung'!$L$1="Thüringen",INDEX(AG101,1),""))))))))))))))))</f>
        <v>I</v>
      </c>
    </row>
    <row r="466" spans="2:3" x14ac:dyDescent="0.2">
      <c r="B466" t="str">
        <f>IF('1. ALG II Monats-Berechnung'!$L$1="Baden-Württemberg",INDEX(B102,1),IF('1. ALG II Monats-Berechnung'!$L$1="Bayern",INDEX(D102,1),IF('1. ALG II Monats-Berechnung'!$L$1="Berlin",INDEX(F102,1),IF('1. ALG II Monats-Berechnung'!$L$1="Brandenburg",INDEX(H102,1),IF('1. ALG II Monats-Berechnung'!$L$1="Bremen",INDEX(J102,1),IF('1. ALG II Monats-Berechnung'!$L$1="Hamburg",INDEX(L102,1),IF('1. ALG II Monats-Berechnung'!$L$1="Hessen",INDEX(N102,1),IF('1. ALG II Monats-Berechnung'!$L$1="Mecklenburg-Vorpommern",INDEX(P102,1),IF('1. ALG II Monats-Berechnung'!$L$1="Niedersachsen",INDEX(R102,1),IF('1. ALG II Monats-Berechnung'!$L$1="Nordrhein-Westfalen",INDEX(T102,1),IF('1. ALG II Monats-Berechnung'!$L$1="Rheinland-Pfalz",INDEX(V102,1),IF('1. ALG II Monats-Berechnung'!$L$1="Saarland",INDEX(X102,1),IF('1. ALG II Monats-Berechnung'!$L$1="Sachsen",INDEX(Z102,1),IF('1. ALG II Monats-Berechnung'!$L$1="Sachsen-Anhalt",INDEX(AB102,1),IF('1. ALG II Monats-Berechnung'!$L$1="Schleswig-Holstein",INDEX(AD102,1),IF('1. ALG II Monats-Berechnung'!$L$1="Thüringen",INDEX(AF102,1),""))))))))))))))))</f>
        <v>Finnentrop</v>
      </c>
      <c r="C466" t="str">
        <f>IF('1. ALG II Monats-Berechnung'!$L$1="Baden-Württemberg",INDEX(C102,1),IF('1. ALG II Monats-Berechnung'!$L$1="Bayern",INDEX(E102,1),IF('1. ALG II Monats-Berechnung'!$L$1="Berlin",INDEX(G102,1),IF('1. ALG II Monats-Berechnung'!$L$1="Brandenburg",INDEX(I102,1),IF('1. ALG II Monats-Berechnung'!$L$1="Bremen",INDEX(K102,1),IF('1. ALG II Monats-Berechnung'!$L$1="Hamburg",INDEX(M102,1),IF('1. ALG II Monats-Berechnung'!$L$1="Hessen",INDEX(O102,1),IF('1. ALG II Monats-Berechnung'!$L$1="Mecklenburg-Vorpommern",INDEX(Q102,1),IF('1. ALG II Monats-Berechnung'!$L$1="Niedersachsen",INDEX(S102,1),IF('1. ALG II Monats-Berechnung'!$L$1="Nordrhein-Westfalen",INDEX(U102,1),IF('1. ALG II Monats-Berechnung'!$L$1="Rheinland-Pfalz",INDEX(W102,1),IF('1. ALG II Monats-Berechnung'!$L$1="Saarland",INDEX(Y102,1),IF('1. ALG II Monats-Berechnung'!$L$1="Sachsen",INDEX(AA102,1),IF('1. ALG II Monats-Berechnung'!$L$1="Sachsen-Anhalt",INDEX(AC102,1),IF('1. ALG II Monats-Berechnung'!$L$1="Schleswig-Holstein",INDEX(AE102,1),IF('1. ALG II Monats-Berechnung'!$L$1="Thüringen",INDEX(AG102,1),""))))))))))))))))</f>
        <v>I</v>
      </c>
    </row>
    <row r="467" spans="2:3" x14ac:dyDescent="0.2">
      <c r="B467" t="str">
        <f>IF('1. ALG II Monats-Berechnung'!$L$1="Baden-Württemberg",INDEX(B103,1),IF('1. ALG II Monats-Berechnung'!$L$1="Bayern",INDEX(D103,1),IF('1. ALG II Monats-Berechnung'!$L$1="Berlin",INDEX(F103,1),IF('1. ALG II Monats-Berechnung'!$L$1="Brandenburg",INDEX(H103,1),IF('1. ALG II Monats-Berechnung'!$L$1="Bremen",INDEX(J103,1),IF('1. ALG II Monats-Berechnung'!$L$1="Hamburg",INDEX(L103,1),IF('1. ALG II Monats-Berechnung'!$L$1="Hessen",INDEX(N103,1),IF('1. ALG II Monats-Berechnung'!$L$1="Mecklenburg-Vorpommern",INDEX(P103,1),IF('1. ALG II Monats-Berechnung'!$L$1="Niedersachsen",INDEX(R103,1),IF('1. ALG II Monats-Berechnung'!$L$1="Nordrhein-Westfalen",INDEX(T103,1),IF('1. ALG II Monats-Berechnung'!$L$1="Rheinland-Pfalz",INDEX(V103,1),IF('1. ALG II Monats-Berechnung'!$L$1="Saarland",INDEX(X103,1),IF('1. ALG II Monats-Berechnung'!$L$1="Sachsen",INDEX(Z103,1),IF('1. ALG II Monats-Berechnung'!$L$1="Sachsen-Anhalt",INDEX(AB103,1),IF('1. ALG II Monats-Berechnung'!$L$1="Schleswig-Holstein",INDEX(AD103,1),IF('1. ALG II Monats-Berechnung'!$L$1="Thüringen",INDEX(AF103,1),""))))))))))))))))</f>
        <v>Frechen, Stadt</v>
      </c>
      <c r="C467" t="str">
        <f>IF('1. ALG II Monats-Berechnung'!$L$1="Baden-Württemberg",INDEX(C103,1),IF('1. ALG II Monats-Berechnung'!$L$1="Bayern",INDEX(E103,1),IF('1. ALG II Monats-Berechnung'!$L$1="Berlin",INDEX(G103,1),IF('1. ALG II Monats-Berechnung'!$L$1="Brandenburg",INDEX(I103,1),IF('1. ALG II Monats-Berechnung'!$L$1="Bremen",INDEX(K103,1),IF('1. ALG II Monats-Berechnung'!$L$1="Hamburg",INDEX(M103,1),IF('1. ALG II Monats-Berechnung'!$L$1="Hessen",INDEX(O103,1),IF('1. ALG II Monats-Berechnung'!$L$1="Mecklenburg-Vorpommern",INDEX(Q103,1),IF('1. ALG II Monats-Berechnung'!$L$1="Niedersachsen",INDEX(S103,1),IF('1. ALG II Monats-Berechnung'!$L$1="Nordrhein-Westfalen",INDEX(U103,1),IF('1. ALG II Monats-Berechnung'!$L$1="Rheinland-Pfalz",INDEX(W103,1),IF('1. ALG II Monats-Berechnung'!$L$1="Saarland",INDEX(Y103,1),IF('1. ALG II Monats-Berechnung'!$L$1="Sachsen",INDEX(AA103,1),IF('1. ALG II Monats-Berechnung'!$L$1="Sachsen-Anhalt",INDEX(AC103,1),IF('1. ALG II Monats-Berechnung'!$L$1="Schleswig-Holstein",INDEX(AE103,1),IF('1. ALG II Monats-Berechnung'!$L$1="Thüringen",INDEX(AG103,1),""))))))))))))))))</f>
        <v>IV</v>
      </c>
    </row>
    <row r="468" spans="2:3" x14ac:dyDescent="0.2">
      <c r="B468" t="str">
        <f>IF('1. ALG II Monats-Berechnung'!$L$1="Baden-Württemberg",INDEX(B104,1),IF('1. ALG II Monats-Berechnung'!$L$1="Bayern",INDEX(D104,1),IF('1. ALG II Monats-Berechnung'!$L$1="Berlin",INDEX(F104,1),IF('1. ALG II Monats-Berechnung'!$L$1="Brandenburg",INDEX(H104,1),IF('1. ALG II Monats-Berechnung'!$L$1="Bremen",INDEX(J104,1),IF('1. ALG II Monats-Berechnung'!$L$1="Hamburg",INDEX(L104,1),IF('1. ALG II Monats-Berechnung'!$L$1="Hessen",INDEX(N104,1),IF('1. ALG II Monats-Berechnung'!$L$1="Mecklenburg-Vorpommern",INDEX(P104,1),IF('1. ALG II Monats-Berechnung'!$L$1="Niedersachsen",INDEX(R104,1),IF('1. ALG II Monats-Berechnung'!$L$1="Nordrhein-Westfalen",INDEX(T104,1),IF('1. ALG II Monats-Berechnung'!$L$1="Rheinland-Pfalz",INDEX(V104,1),IF('1. ALG II Monats-Berechnung'!$L$1="Saarland",INDEX(X104,1),IF('1. ALG II Monats-Berechnung'!$L$1="Sachsen",INDEX(Z104,1),IF('1. ALG II Monats-Berechnung'!$L$1="Sachsen-Anhalt",INDEX(AB104,1),IF('1. ALG II Monats-Berechnung'!$L$1="Schleswig-Holstein",INDEX(AD104,1),IF('1. ALG II Monats-Berechnung'!$L$1="Thüringen",INDEX(AF104,1),""))))))))))))))))</f>
        <v>Freudenberg, Stadt</v>
      </c>
      <c r="C468" t="str">
        <f>IF('1. ALG II Monats-Berechnung'!$L$1="Baden-Württemberg",INDEX(C104,1),IF('1. ALG II Monats-Berechnung'!$L$1="Bayern",INDEX(E104,1),IF('1. ALG II Monats-Berechnung'!$L$1="Berlin",INDEX(G104,1),IF('1. ALG II Monats-Berechnung'!$L$1="Brandenburg",INDEX(I104,1),IF('1. ALG II Monats-Berechnung'!$L$1="Bremen",INDEX(K104,1),IF('1. ALG II Monats-Berechnung'!$L$1="Hamburg",INDEX(M104,1),IF('1. ALG II Monats-Berechnung'!$L$1="Hessen",INDEX(O104,1),IF('1. ALG II Monats-Berechnung'!$L$1="Mecklenburg-Vorpommern",INDEX(Q104,1),IF('1. ALG II Monats-Berechnung'!$L$1="Niedersachsen",INDEX(S104,1),IF('1. ALG II Monats-Berechnung'!$L$1="Nordrhein-Westfalen",INDEX(U104,1),IF('1. ALG II Monats-Berechnung'!$L$1="Rheinland-Pfalz",INDEX(W104,1),IF('1. ALG II Monats-Berechnung'!$L$1="Saarland",INDEX(Y104,1),IF('1. ALG II Monats-Berechnung'!$L$1="Sachsen",INDEX(AA104,1),IF('1. ALG II Monats-Berechnung'!$L$1="Sachsen-Anhalt",INDEX(AC104,1),IF('1. ALG II Monats-Berechnung'!$L$1="Schleswig-Holstein",INDEX(AE104,1),IF('1. ALG II Monats-Berechnung'!$L$1="Thüringen",INDEX(AG104,1),""))))))))))))))))</f>
        <v>II</v>
      </c>
    </row>
    <row r="469" spans="2:3" x14ac:dyDescent="0.2">
      <c r="B469" t="str">
        <f>IF('1. ALG II Monats-Berechnung'!$L$1="Baden-Württemberg",INDEX(B105,1),IF('1. ALG II Monats-Berechnung'!$L$1="Bayern",INDEX(D105,1),IF('1. ALG II Monats-Berechnung'!$L$1="Berlin",INDEX(F105,1),IF('1. ALG II Monats-Berechnung'!$L$1="Brandenburg",INDEX(H105,1),IF('1. ALG II Monats-Berechnung'!$L$1="Bremen",INDEX(J105,1),IF('1. ALG II Monats-Berechnung'!$L$1="Hamburg",INDEX(L105,1),IF('1. ALG II Monats-Berechnung'!$L$1="Hessen",INDEX(N105,1),IF('1. ALG II Monats-Berechnung'!$L$1="Mecklenburg-Vorpommern",INDEX(P105,1),IF('1. ALG II Monats-Berechnung'!$L$1="Niedersachsen",INDEX(R105,1),IF('1. ALG II Monats-Berechnung'!$L$1="Nordrhein-Westfalen",INDEX(T105,1),IF('1. ALG II Monats-Berechnung'!$L$1="Rheinland-Pfalz",INDEX(V105,1),IF('1. ALG II Monats-Berechnung'!$L$1="Saarland",INDEX(X105,1),IF('1. ALG II Monats-Berechnung'!$L$1="Sachsen",INDEX(Z105,1),IF('1. ALG II Monats-Berechnung'!$L$1="Sachsen-Anhalt",INDEX(AB105,1),IF('1. ALG II Monats-Berechnung'!$L$1="Schleswig-Holstein",INDEX(AD105,1),IF('1. ALG II Monats-Berechnung'!$L$1="Thüringen",INDEX(AF105,1),""))))))))))))))))</f>
        <v>Fröndenberg, Stadt</v>
      </c>
      <c r="C469" t="str">
        <f>IF('1. ALG II Monats-Berechnung'!$L$1="Baden-Württemberg",INDEX(C105,1),IF('1. ALG II Monats-Berechnung'!$L$1="Bayern",INDEX(E105,1),IF('1. ALG II Monats-Berechnung'!$L$1="Berlin",INDEX(G105,1),IF('1. ALG II Monats-Berechnung'!$L$1="Brandenburg",INDEX(I105,1),IF('1. ALG II Monats-Berechnung'!$L$1="Bremen",INDEX(K105,1),IF('1. ALG II Monats-Berechnung'!$L$1="Hamburg",INDEX(M105,1),IF('1. ALG II Monats-Berechnung'!$L$1="Hessen",INDEX(O105,1),IF('1. ALG II Monats-Berechnung'!$L$1="Mecklenburg-Vorpommern",INDEX(Q105,1),IF('1. ALG II Monats-Berechnung'!$L$1="Niedersachsen",INDEX(S105,1),IF('1. ALG II Monats-Berechnung'!$L$1="Nordrhein-Westfalen",INDEX(U105,1),IF('1. ALG II Monats-Berechnung'!$L$1="Rheinland-Pfalz",INDEX(W105,1),IF('1. ALG II Monats-Berechnung'!$L$1="Saarland",INDEX(Y105,1),IF('1. ALG II Monats-Berechnung'!$L$1="Sachsen",INDEX(AA105,1),IF('1. ALG II Monats-Berechnung'!$L$1="Sachsen-Anhalt",INDEX(AC105,1),IF('1. ALG II Monats-Berechnung'!$L$1="Schleswig-Holstein",INDEX(AE105,1),IF('1. ALG II Monats-Berechnung'!$L$1="Thüringen",INDEX(AG105,1),""))))))))))))))))</f>
        <v>II</v>
      </c>
    </row>
    <row r="470" spans="2:3" x14ac:dyDescent="0.2">
      <c r="B470" t="str">
        <f>IF('1. ALG II Monats-Berechnung'!$L$1="Baden-Württemberg",INDEX(B106,1),IF('1. ALG II Monats-Berechnung'!$L$1="Bayern",INDEX(D106,1),IF('1. ALG II Monats-Berechnung'!$L$1="Berlin",INDEX(F106,1),IF('1. ALG II Monats-Berechnung'!$L$1="Brandenburg",INDEX(H106,1),IF('1. ALG II Monats-Berechnung'!$L$1="Bremen",INDEX(J106,1),IF('1. ALG II Monats-Berechnung'!$L$1="Hamburg",INDEX(L106,1),IF('1. ALG II Monats-Berechnung'!$L$1="Hessen",INDEX(N106,1),IF('1. ALG II Monats-Berechnung'!$L$1="Mecklenburg-Vorpommern",INDEX(P106,1),IF('1. ALG II Monats-Berechnung'!$L$1="Niedersachsen",INDEX(R106,1),IF('1. ALG II Monats-Berechnung'!$L$1="Nordrhein-Westfalen",INDEX(T106,1),IF('1. ALG II Monats-Berechnung'!$L$1="Rheinland-Pfalz",INDEX(V106,1),IF('1. ALG II Monats-Berechnung'!$L$1="Saarland",INDEX(X106,1),IF('1. ALG II Monats-Berechnung'!$L$1="Sachsen",INDEX(Z106,1),IF('1. ALG II Monats-Berechnung'!$L$1="Sachsen-Anhalt",INDEX(AB106,1),IF('1. ALG II Monats-Berechnung'!$L$1="Schleswig-Holstein",INDEX(AD106,1),IF('1. ALG II Monats-Berechnung'!$L$1="Thüringen",INDEX(AF106,1),""))))))))))))))))</f>
        <v>Gangelt</v>
      </c>
      <c r="C470" t="str">
        <f>IF('1. ALG II Monats-Berechnung'!$L$1="Baden-Württemberg",INDEX(C106,1),IF('1. ALG II Monats-Berechnung'!$L$1="Bayern",INDEX(E106,1),IF('1. ALG II Monats-Berechnung'!$L$1="Berlin",INDEX(G106,1),IF('1. ALG II Monats-Berechnung'!$L$1="Brandenburg",INDEX(I106,1),IF('1. ALG II Monats-Berechnung'!$L$1="Bremen",INDEX(K106,1),IF('1. ALG II Monats-Berechnung'!$L$1="Hamburg",INDEX(M106,1),IF('1. ALG II Monats-Berechnung'!$L$1="Hessen",INDEX(O106,1),IF('1. ALG II Monats-Berechnung'!$L$1="Mecklenburg-Vorpommern",INDEX(Q106,1),IF('1. ALG II Monats-Berechnung'!$L$1="Niedersachsen",INDEX(S106,1),IF('1. ALG II Monats-Berechnung'!$L$1="Nordrhein-Westfalen",INDEX(U106,1),IF('1. ALG II Monats-Berechnung'!$L$1="Rheinland-Pfalz",INDEX(W106,1),IF('1. ALG II Monats-Berechnung'!$L$1="Saarland",INDEX(Y106,1),IF('1. ALG II Monats-Berechnung'!$L$1="Sachsen",INDEX(AA106,1),IF('1. ALG II Monats-Berechnung'!$L$1="Sachsen-Anhalt",INDEX(AC106,1),IF('1. ALG II Monats-Berechnung'!$L$1="Schleswig-Holstein",INDEX(AE106,1),IF('1. ALG II Monats-Berechnung'!$L$1="Thüringen",INDEX(AG106,1),""))))))))))))))))</f>
        <v>I</v>
      </c>
    </row>
    <row r="471" spans="2:3" x14ac:dyDescent="0.2">
      <c r="B471" t="str">
        <f>IF('1. ALG II Monats-Berechnung'!$L$1="Baden-Württemberg",INDEX(B107,1),IF('1. ALG II Monats-Berechnung'!$L$1="Bayern",INDEX(D107,1),IF('1. ALG II Monats-Berechnung'!$L$1="Berlin",INDEX(F107,1),IF('1. ALG II Monats-Berechnung'!$L$1="Brandenburg",INDEX(H107,1),IF('1. ALG II Monats-Berechnung'!$L$1="Bremen",INDEX(J107,1),IF('1. ALG II Monats-Berechnung'!$L$1="Hamburg",INDEX(L107,1),IF('1. ALG II Monats-Berechnung'!$L$1="Hessen",INDEX(N107,1),IF('1. ALG II Monats-Berechnung'!$L$1="Mecklenburg-Vorpommern",INDEX(P107,1),IF('1. ALG II Monats-Berechnung'!$L$1="Niedersachsen",INDEX(R107,1),IF('1. ALG II Monats-Berechnung'!$L$1="Nordrhein-Westfalen",INDEX(T107,1),IF('1. ALG II Monats-Berechnung'!$L$1="Rheinland-Pfalz",INDEX(V107,1),IF('1. ALG II Monats-Berechnung'!$L$1="Saarland",INDEX(X107,1),IF('1. ALG II Monats-Berechnung'!$L$1="Sachsen",INDEX(Z107,1),IF('1. ALG II Monats-Berechnung'!$L$1="Sachsen-Anhalt",INDEX(AB107,1),IF('1. ALG II Monats-Berechnung'!$L$1="Schleswig-Holstein",INDEX(AD107,1),IF('1. ALG II Monats-Berechnung'!$L$1="Thüringen",INDEX(AF107,1),""))))))))))))))))</f>
        <v>Geilenkirchen, Stadt</v>
      </c>
      <c r="C471" t="str">
        <f>IF('1. ALG II Monats-Berechnung'!$L$1="Baden-Württemberg",INDEX(C107,1),IF('1. ALG II Monats-Berechnung'!$L$1="Bayern",INDEX(E107,1),IF('1. ALG II Monats-Berechnung'!$L$1="Berlin",INDEX(G107,1),IF('1. ALG II Monats-Berechnung'!$L$1="Brandenburg",INDEX(I107,1),IF('1. ALG II Monats-Berechnung'!$L$1="Bremen",INDEX(K107,1),IF('1. ALG II Monats-Berechnung'!$L$1="Hamburg",INDEX(M107,1),IF('1. ALG II Monats-Berechnung'!$L$1="Hessen",INDEX(O107,1),IF('1. ALG II Monats-Berechnung'!$L$1="Mecklenburg-Vorpommern",INDEX(Q107,1),IF('1. ALG II Monats-Berechnung'!$L$1="Niedersachsen",INDEX(S107,1),IF('1. ALG II Monats-Berechnung'!$L$1="Nordrhein-Westfalen",INDEX(U107,1),IF('1. ALG II Monats-Berechnung'!$L$1="Rheinland-Pfalz",INDEX(W107,1),IF('1. ALG II Monats-Berechnung'!$L$1="Saarland",INDEX(Y107,1),IF('1. ALG II Monats-Berechnung'!$L$1="Sachsen",INDEX(AA107,1),IF('1. ALG II Monats-Berechnung'!$L$1="Sachsen-Anhalt",INDEX(AC107,1),IF('1. ALG II Monats-Berechnung'!$L$1="Schleswig-Holstein",INDEX(AE107,1),IF('1. ALG II Monats-Berechnung'!$L$1="Thüringen",INDEX(AG107,1),""))))))))))))))))</f>
        <v>II</v>
      </c>
    </row>
    <row r="472" spans="2:3" x14ac:dyDescent="0.2">
      <c r="B472" t="str">
        <f>IF('1. ALG II Monats-Berechnung'!$L$1="Baden-Württemberg",INDEX(B108,1),IF('1. ALG II Monats-Berechnung'!$L$1="Bayern",INDEX(D108,1),IF('1. ALG II Monats-Berechnung'!$L$1="Berlin",INDEX(F108,1),IF('1. ALG II Monats-Berechnung'!$L$1="Brandenburg",INDEX(H108,1),IF('1. ALG II Monats-Berechnung'!$L$1="Bremen",INDEX(J108,1),IF('1. ALG II Monats-Berechnung'!$L$1="Hamburg",INDEX(L108,1),IF('1. ALG II Monats-Berechnung'!$L$1="Hessen",INDEX(N108,1),IF('1. ALG II Monats-Berechnung'!$L$1="Mecklenburg-Vorpommern",INDEX(P108,1),IF('1. ALG II Monats-Berechnung'!$L$1="Niedersachsen",INDEX(R108,1),IF('1. ALG II Monats-Berechnung'!$L$1="Nordrhein-Westfalen",INDEX(T108,1),IF('1. ALG II Monats-Berechnung'!$L$1="Rheinland-Pfalz",INDEX(V108,1),IF('1. ALG II Monats-Berechnung'!$L$1="Saarland",INDEX(X108,1),IF('1. ALG II Monats-Berechnung'!$L$1="Sachsen",INDEX(Z108,1),IF('1. ALG II Monats-Berechnung'!$L$1="Sachsen-Anhalt",INDEX(AB108,1),IF('1. ALG II Monats-Berechnung'!$L$1="Schleswig-Holstein",INDEX(AD108,1),IF('1. ALG II Monats-Berechnung'!$L$1="Thüringen",INDEX(AF108,1),""))))))))))))))))</f>
        <v>Geldern, Stadt</v>
      </c>
      <c r="C472" t="str">
        <f>IF('1. ALG II Monats-Berechnung'!$L$1="Baden-Württemberg",INDEX(C108,1),IF('1. ALG II Monats-Berechnung'!$L$1="Bayern",INDEX(E108,1),IF('1. ALG II Monats-Berechnung'!$L$1="Berlin",INDEX(G108,1),IF('1. ALG II Monats-Berechnung'!$L$1="Brandenburg",INDEX(I108,1),IF('1. ALG II Monats-Berechnung'!$L$1="Bremen",INDEX(K108,1),IF('1. ALG II Monats-Berechnung'!$L$1="Hamburg",INDEX(M108,1),IF('1. ALG II Monats-Berechnung'!$L$1="Hessen",INDEX(O108,1),IF('1. ALG II Monats-Berechnung'!$L$1="Mecklenburg-Vorpommern",INDEX(Q108,1),IF('1. ALG II Monats-Berechnung'!$L$1="Niedersachsen",INDEX(S108,1),IF('1. ALG II Monats-Berechnung'!$L$1="Nordrhein-Westfalen",INDEX(U108,1),IF('1. ALG II Monats-Berechnung'!$L$1="Rheinland-Pfalz",INDEX(W108,1),IF('1. ALG II Monats-Berechnung'!$L$1="Saarland",INDEX(Y108,1),IF('1. ALG II Monats-Berechnung'!$L$1="Sachsen",INDEX(AA108,1),IF('1. ALG II Monats-Berechnung'!$L$1="Sachsen-Anhalt",INDEX(AC108,1),IF('1. ALG II Monats-Berechnung'!$L$1="Schleswig-Holstein",INDEX(AE108,1),IF('1. ALG II Monats-Berechnung'!$L$1="Thüringen",INDEX(AG108,1),""))))))))))))))))</f>
        <v>III</v>
      </c>
    </row>
    <row r="473" spans="2:3" x14ac:dyDescent="0.2">
      <c r="B473" t="str">
        <f>IF('1. ALG II Monats-Berechnung'!$L$1="Baden-Württemberg",INDEX(B109,1),IF('1. ALG II Monats-Berechnung'!$L$1="Bayern",INDEX(D109,1),IF('1. ALG II Monats-Berechnung'!$L$1="Berlin",INDEX(F109,1),IF('1. ALG II Monats-Berechnung'!$L$1="Brandenburg",INDEX(H109,1),IF('1. ALG II Monats-Berechnung'!$L$1="Bremen",INDEX(J109,1),IF('1. ALG II Monats-Berechnung'!$L$1="Hamburg",INDEX(L109,1),IF('1. ALG II Monats-Berechnung'!$L$1="Hessen",INDEX(N109,1),IF('1. ALG II Monats-Berechnung'!$L$1="Mecklenburg-Vorpommern",INDEX(P109,1),IF('1. ALG II Monats-Berechnung'!$L$1="Niedersachsen",INDEX(R109,1),IF('1. ALG II Monats-Berechnung'!$L$1="Nordrhein-Westfalen",INDEX(T109,1),IF('1. ALG II Monats-Berechnung'!$L$1="Rheinland-Pfalz",INDEX(V109,1),IF('1. ALG II Monats-Berechnung'!$L$1="Saarland",INDEX(X109,1),IF('1. ALG II Monats-Berechnung'!$L$1="Sachsen",INDEX(Z109,1),IF('1. ALG II Monats-Berechnung'!$L$1="Sachsen-Anhalt",INDEX(AB109,1),IF('1. ALG II Monats-Berechnung'!$L$1="Schleswig-Holstein",INDEX(AD109,1),IF('1. ALG II Monats-Berechnung'!$L$1="Thüringen",INDEX(AF109,1),""))))))))))))))))</f>
        <v>Gelsenkirchen, Stadt</v>
      </c>
      <c r="C473" t="str">
        <f>IF('1. ALG II Monats-Berechnung'!$L$1="Baden-Württemberg",INDEX(C109,1),IF('1. ALG II Monats-Berechnung'!$L$1="Bayern",INDEX(E109,1),IF('1. ALG II Monats-Berechnung'!$L$1="Berlin",INDEX(G109,1),IF('1. ALG II Monats-Berechnung'!$L$1="Brandenburg",INDEX(I109,1),IF('1. ALG II Monats-Berechnung'!$L$1="Bremen",INDEX(K109,1),IF('1. ALG II Monats-Berechnung'!$L$1="Hamburg",INDEX(M109,1),IF('1. ALG II Monats-Berechnung'!$L$1="Hessen",INDEX(O109,1),IF('1. ALG II Monats-Berechnung'!$L$1="Mecklenburg-Vorpommern",INDEX(Q109,1),IF('1. ALG II Monats-Berechnung'!$L$1="Niedersachsen",INDEX(S109,1),IF('1. ALG II Monats-Berechnung'!$L$1="Nordrhein-Westfalen",INDEX(U109,1),IF('1. ALG II Monats-Berechnung'!$L$1="Rheinland-Pfalz",INDEX(W109,1),IF('1. ALG II Monats-Berechnung'!$L$1="Saarland",INDEX(Y109,1),IF('1. ALG II Monats-Berechnung'!$L$1="Sachsen",INDEX(AA109,1),IF('1. ALG II Monats-Berechnung'!$L$1="Sachsen-Anhalt",INDEX(AC109,1),IF('1. ALG II Monats-Berechnung'!$L$1="Schleswig-Holstein",INDEX(AE109,1),IF('1. ALG II Monats-Berechnung'!$L$1="Thüringen",INDEX(AG109,1),""))))))))))))))))</f>
        <v>II</v>
      </c>
    </row>
    <row r="474" spans="2:3" x14ac:dyDescent="0.2">
      <c r="B474" t="str">
        <f>IF('1. ALG II Monats-Berechnung'!$L$1="Baden-Württemberg",INDEX(B110,1),IF('1. ALG II Monats-Berechnung'!$L$1="Bayern",INDEX(D110,1),IF('1. ALG II Monats-Berechnung'!$L$1="Berlin",INDEX(F110,1),IF('1. ALG II Monats-Berechnung'!$L$1="Brandenburg",INDEX(H110,1),IF('1. ALG II Monats-Berechnung'!$L$1="Bremen",INDEX(J110,1),IF('1. ALG II Monats-Berechnung'!$L$1="Hamburg",INDEX(L110,1),IF('1. ALG II Monats-Berechnung'!$L$1="Hessen",INDEX(N110,1),IF('1. ALG II Monats-Berechnung'!$L$1="Mecklenburg-Vorpommern",INDEX(P110,1),IF('1. ALG II Monats-Berechnung'!$L$1="Niedersachsen",INDEX(R110,1),IF('1. ALG II Monats-Berechnung'!$L$1="Nordrhein-Westfalen",INDEX(T110,1),IF('1. ALG II Monats-Berechnung'!$L$1="Rheinland-Pfalz",INDEX(V110,1),IF('1. ALG II Monats-Berechnung'!$L$1="Saarland",INDEX(X110,1),IF('1. ALG II Monats-Berechnung'!$L$1="Sachsen",INDEX(Z110,1),IF('1. ALG II Monats-Berechnung'!$L$1="Sachsen-Anhalt",INDEX(AB110,1),IF('1. ALG II Monats-Berechnung'!$L$1="Schleswig-Holstein",INDEX(AD110,1),IF('1. ALG II Monats-Berechnung'!$L$1="Thüringen",INDEX(AF110,1),""))))))))))))))))</f>
        <v>Gescher, Stadt</v>
      </c>
      <c r="C474" t="str">
        <f>IF('1. ALG II Monats-Berechnung'!$L$1="Baden-Württemberg",INDEX(C110,1),IF('1. ALG II Monats-Berechnung'!$L$1="Bayern",INDEX(E110,1),IF('1. ALG II Monats-Berechnung'!$L$1="Berlin",INDEX(G110,1),IF('1. ALG II Monats-Berechnung'!$L$1="Brandenburg",INDEX(I110,1),IF('1. ALG II Monats-Berechnung'!$L$1="Bremen",INDEX(K110,1),IF('1. ALG II Monats-Berechnung'!$L$1="Hamburg",INDEX(M110,1),IF('1. ALG II Monats-Berechnung'!$L$1="Hessen",INDEX(O110,1),IF('1. ALG II Monats-Berechnung'!$L$1="Mecklenburg-Vorpommern",INDEX(Q110,1),IF('1. ALG II Monats-Berechnung'!$L$1="Niedersachsen",INDEX(S110,1),IF('1. ALG II Monats-Berechnung'!$L$1="Nordrhein-Westfalen",INDEX(U110,1),IF('1. ALG II Monats-Berechnung'!$L$1="Rheinland-Pfalz",INDEX(W110,1),IF('1. ALG II Monats-Berechnung'!$L$1="Saarland",INDEX(Y110,1),IF('1. ALG II Monats-Berechnung'!$L$1="Sachsen",INDEX(AA110,1),IF('1. ALG II Monats-Berechnung'!$L$1="Sachsen-Anhalt",INDEX(AC110,1),IF('1. ALG II Monats-Berechnung'!$L$1="Schleswig-Holstein",INDEX(AE110,1),IF('1. ALG II Monats-Berechnung'!$L$1="Thüringen",INDEX(AG110,1),""))))))))))))))))</f>
        <v>II</v>
      </c>
    </row>
    <row r="475" spans="2:3" x14ac:dyDescent="0.2">
      <c r="B475" t="str">
        <f>IF('1. ALG II Monats-Berechnung'!$L$1="Baden-Württemberg",INDEX(B111,1),IF('1. ALG II Monats-Berechnung'!$L$1="Bayern",INDEX(D111,1),IF('1. ALG II Monats-Berechnung'!$L$1="Berlin",INDEX(F111,1),IF('1. ALG II Monats-Berechnung'!$L$1="Brandenburg",INDEX(H111,1),IF('1. ALG II Monats-Berechnung'!$L$1="Bremen",INDEX(J111,1),IF('1. ALG II Monats-Berechnung'!$L$1="Hamburg",INDEX(L111,1),IF('1. ALG II Monats-Berechnung'!$L$1="Hessen",INDEX(N111,1),IF('1. ALG II Monats-Berechnung'!$L$1="Mecklenburg-Vorpommern",INDEX(P111,1),IF('1. ALG II Monats-Berechnung'!$L$1="Niedersachsen",INDEX(R111,1),IF('1. ALG II Monats-Berechnung'!$L$1="Nordrhein-Westfalen",INDEX(T111,1),IF('1. ALG II Monats-Berechnung'!$L$1="Rheinland-Pfalz",INDEX(V111,1),IF('1. ALG II Monats-Berechnung'!$L$1="Saarland",INDEX(X111,1),IF('1. ALG II Monats-Berechnung'!$L$1="Sachsen",INDEX(Z111,1),IF('1. ALG II Monats-Berechnung'!$L$1="Sachsen-Anhalt",INDEX(AB111,1),IF('1. ALG II Monats-Berechnung'!$L$1="Schleswig-Holstein",INDEX(AD111,1),IF('1. ALG II Monats-Berechnung'!$L$1="Thüringen",INDEX(AF111,1),""))))))))))))))))</f>
        <v>Geseke, Stadt</v>
      </c>
      <c r="C475" t="str">
        <f>IF('1. ALG II Monats-Berechnung'!$L$1="Baden-Württemberg",INDEX(C111,1),IF('1. ALG II Monats-Berechnung'!$L$1="Bayern",INDEX(E111,1),IF('1. ALG II Monats-Berechnung'!$L$1="Berlin",INDEX(G111,1),IF('1. ALG II Monats-Berechnung'!$L$1="Brandenburg",INDEX(I111,1),IF('1. ALG II Monats-Berechnung'!$L$1="Bremen",INDEX(K111,1),IF('1. ALG II Monats-Berechnung'!$L$1="Hamburg",INDEX(M111,1),IF('1. ALG II Monats-Berechnung'!$L$1="Hessen",INDEX(O111,1),IF('1. ALG II Monats-Berechnung'!$L$1="Mecklenburg-Vorpommern",INDEX(Q111,1),IF('1. ALG II Monats-Berechnung'!$L$1="Niedersachsen",INDEX(S111,1),IF('1. ALG II Monats-Berechnung'!$L$1="Nordrhein-Westfalen",INDEX(U111,1),IF('1. ALG II Monats-Berechnung'!$L$1="Rheinland-Pfalz",INDEX(W111,1),IF('1. ALG II Monats-Berechnung'!$L$1="Saarland",INDEX(Y111,1),IF('1. ALG II Monats-Berechnung'!$L$1="Sachsen",INDEX(AA111,1),IF('1. ALG II Monats-Berechnung'!$L$1="Sachsen-Anhalt",INDEX(AC111,1),IF('1. ALG II Monats-Berechnung'!$L$1="Schleswig-Holstein",INDEX(AE111,1),IF('1. ALG II Monats-Berechnung'!$L$1="Thüringen",INDEX(AG111,1),""))))))))))))))))</f>
        <v>II</v>
      </c>
    </row>
    <row r="476" spans="2:3" x14ac:dyDescent="0.2">
      <c r="B476" t="str">
        <f>IF('1. ALG II Monats-Berechnung'!$L$1="Baden-Württemberg",INDEX(B112,1),IF('1. ALG II Monats-Berechnung'!$L$1="Bayern",INDEX(D112,1),IF('1. ALG II Monats-Berechnung'!$L$1="Berlin",INDEX(F112,1),IF('1. ALG II Monats-Berechnung'!$L$1="Brandenburg",INDEX(H112,1),IF('1. ALG II Monats-Berechnung'!$L$1="Bremen",INDEX(J112,1),IF('1. ALG II Monats-Berechnung'!$L$1="Hamburg",INDEX(L112,1),IF('1. ALG II Monats-Berechnung'!$L$1="Hessen",INDEX(N112,1),IF('1. ALG II Monats-Berechnung'!$L$1="Mecklenburg-Vorpommern",INDEX(P112,1),IF('1. ALG II Monats-Berechnung'!$L$1="Niedersachsen",INDEX(R112,1),IF('1. ALG II Monats-Berechnung'!$L$1="Nordrhein-Westfalen",INDEX(T112,1),IF('1. ALG II Monats-Berechnung'!$L$1="Rheinland-Pfalz",INDEX(V112,1),IF('1. ALG II Monats-Berechnung'!$L$1="Saarland",INDEX(X112,1),IF('1. ALG II Monats-Berechnung'!$L$1="Sachsen",INDEX(Z112,1),IF('1. ALG II Monats-Berechnung'!$L$1="Sachsen-Anhalt",INDEX(AB112,1),IF('1. ALG II Monats-Berechnung'!$L$1="Schleswig-Holstein",INDEX(AD112,1),IF('1. ALG II Monats-Berechnung'!$L$1="Thüringen",INDEX(AF112,1),""))))))))))))))))</f>
        <v>Gevelsberg, Stadt</v>
      </c>
      <c r="C476" t="str">
        <f>IF('1. ALG II Monats-Berechnung'!$L$1="Baden-Württemberg",INDEX(C112,1),IF('1. ALG II Monats-Berechnung'!$L$1="Bayern",INDEX(E112,1),IF('1. ALG II Monats-Berechnung'!$L$1="Berlin",INDEX(G112,1),IF('1. ALG II Monats-Berechnung'!$L$1="Brandenburg",INDEX(I112,1),IF('1. ALG II Monats-Berechnung'!$L$1="Bremen",INDEX(K112,1),IF('1. ALG II Monats-Berechnung'!$L$1="Hamburg",INDEX(M112,1),IF('1. ALG II Monats-Berechnung'!$L$1="Hessen",INDEX(O112,1),IF('1. ALG II Monats-Berechnung'!$L$1="Mecklenburg-Vorpommern",INDEX(Q112,1),IF('1. ALG II Monats-Berechnung'!$L$1="Niedersachsen",INDEX(S112,1),IF('1. ALG II Monats-Berechnung'!$L$1="Nordrhein-Westfalen",INDEX(U112,1),IF('1. ALG II Monats-Berechnung'!$L$1="Rheinland-Pfalz",INDEX(W112,1),IF('1. ALG II Monats-Berechnung'!$L$1="Saarland",INDEX(Y112,1),IF('1. ALG II Monats-Berechnung'!$L$1="Sachsen",INDEX(AA112,1),IF('1. ALG II Monats-Berechnung'!$L$1="Sachsen-Anhalt",INDEX(AC112,1),IF('1. ALG II Monats-Berechnung'!$L$1="Schleswig-Holstein",INDEX(AE112,1),IF('1. ALG II Monats-Berechnung'!$L$1="Thüringen",INDEX(AG112,1),""))))))))))))))))</f>
        <v>III</v>
      </c>
    </row>
    <row r="477" spans="2:3" x14ac:dyDescent="0.2">
      <c r="B477" t="str">
        <f>IF('1. ALG II Monats-Berechnung'!$L$1="Baden-Württemberg",INDEX(B113,1),IF('1. ALG II Monats-Berechnung'!$L$1="Bayern",INDEX(D113,1),IF('1. ALG II Monats-Berechnung'!$L$1="Berlin",INDEX(F113,1),IF('1. ALG II Monats-Berechnung'!$L$1="Brandenburg",INDEX(H113,1),IF('1. ALG II Monats-Berechnung'!$L$1="Bremen",INDEX(J113,1),IF('1. ALG II Monats-Berechnung'!$L$1="Hamburg",INDEX(L113,1),IF('1. ALG II Monats-Berechnung'!$L$1="Hessen",INDEX(N113,1),IF('1. ALG II Monats-Berechnung'!$L$1="Mecklenburg-Vorpommern",INDEX(P113,1),IF('1. ALG II Monats-Berechnung'!$L$1="Niedersachsen",INDEX(R113,1),IF('1. ALG II Monats-Berechnung'!$L$1="Nordrhein-Westfalen",INDEX(T113,1),IF('1. ALG II Monats-Berechnung'!$L$1="Rheinland-Pfalz",INDEX(V113,1),IF('1. ALG II Monats-Berechnung'!$L$1="Saarland",INDEX(X113,1),IF('1. ALG II Monats-Berechnung'!$L$1="Sachsen",INDEX(Z113,1),IF('1. ALG II Monats-Berechnung'!$L$1="Sachsen-Anhalt",INDEX(AB113,1),IF('1. ALG II Monats-Berechnung'!$L$1="Schleswig-Holstein",INDEX(AD113,1),IF('1. ALG II Monats-Berechnung'!$L$1="Thüringen",INDEX(AF113,1),""))))))))))))))))</f>
        <v>Gladbeck, Stadt</v>
      </c>
      <c r="C477" t="str">
        <f>IF('1. ALG II Monats-Berechnung'!$L$1="Baden-Württemberg",INDEX(C113,1),IF('1. ALG II Monats-Berechnung'!$L$1="Bayern",INDEX(E113,1),IF('1. ALG II Monats-Berechnung'!$L$1="Berlin",INDEX(G113,1),IF('1. ALG II Monats-Berechnung'!$L$1="Brandenburg",INDEX(I113,1),IF('1. ALG II Monats-Berechnung'!$L$1="Bremen",INDEX(K113,1),IF('1. ALG II Monats-Berechnung'!$L$1="Hamburg",INDEX(M113,1),IF('1. ALG II Monats-Berechnung'!$L$1="Hessen",INDEX(O113,1),IF('1. ALG II Monats-Berechnung'!$L$1="Mecklenburg-Vorpommern",INDEX(Q113,1),IF('1. ALG II Monats-Berechnung'!$L$1="Niedersachsen",INDEX(S113,1),IF('1. ALG II Monats-Berechnung'!$L$1="Nordrhein-Westfalen",INDEX(U113,1),IF('1. ALG II Monats-Berechnung'!$L$1="Rheinland-Pfalz",INDEX(W113,1),IF('1. ALG II Monats-Berechnung'!$L$1="Saarland",INDEX(Y113,1),IF('1. ALG II Monats-Berechnung'!$L$1="Sachsen",INDEX(AA113,1),IF('1. ALG II Monats-Berechnung'!$L$1="Sachsen-Anhalt",INDEX(AC113,1),IF('1. ALG II Monats-Berechnung'!$L$1="Schleswig-Holstein",INDEX(AE113,1),IF('1. ALG II Monats-Berechnung'!$L$1="Thüringen",INDEX(AG113,1),""))))))))))))))))</f>
        <v>II</v>
      </c>
    </row>
    <row r="478" spans="2:3" x14ac:dyDescent="0.2">
      <c r="B478" t="str">
        <f>IF('1. ALG II Monats-Berechnung'!$L$1="Baden-Württemberg",INDEX(B114,1),IF('1. ALG II Monats-Berechnung'!$L$1="Bayern",INDEX(D114,1),IF('1. ALG II Monats-Berechnung'!$L$1="Berlin",INDEX(F114,1),IF('1. ALG II Monats-Berechnung'!$L$1="Brandenburg",INDEX(H114,1),IF('1. ALG II Monats-Berechnung'!$L$1="Bremen",INDEX(J114,1),IF('1. ALG II Monats-Berechnung'!$L$1="Hamburg",INDEX(L114,1),IF('1. ALG II Monats-Berechnung'!$L$1="Hessen",INDEX(N114,1),IF('1. ALG II Monats-Berechnung'!$L$1="Mecklenburg-Vorpommern",INDEX(P114,1),IF('1. ALG II Monats-Berechnung'!$L$1="Niedersachsen",INDEX(R114,1),IF('1. ALG II Monats-Berechnung'!$L$1="Nordrhein-Westfalen",INDEX(T114,1),IF('1. ALG II Monats-Berechnung'!$L$1="Rheinland-Pfalz",INDEX(V114,1),IF('1. ALG II Monats-Berechnung'!$L$1="Saarland",INDEX(X114,1),IF('1. ALG II Monats-Berechnung'!$L$1="Sachsen",INDEX(Z114,1),IF('1. ALG II Monats-Berechnung'!$L$1="Sachsen-Anhalt",INDEX(AB114,1),IF('1. ALG II Monats-Berechnung'!$L$1="Schleswig-Holstein",INDEX(AD114,1),IF('1. ALG II Monats-Berechnung'!$L$1="Thüringen",INDEX(AF114,1),""))))))))))))))))</f>
        <v>Goch, Stadt</v>
      </c>
      <c r="C478" t="str">
        <f>IF('1. ALG II Monats-Berechnung'!$L$1="Baden-Württemberg",INDEX(C114,1),IF('1. ALG II Monats-Berechnung'!$L$1="Bayern",INDEX(E114,1),IF('1. ALG II Monats-Berechnung'!$L$1="Berlin",INDEX(G114,1),IF('1. ALG II Monats-Berechnung'!$L$1="Brandenburg",INDEX(I114,1),IF('1. ALG II Monats-Berechnung'!$L$1="Bremen",INDEX(K114,1),IF('1. ALG II Monats-Berechnung'!$L$1="Hamburg",INDEX(M114,1),IF('1. ALG II Monats-Berechnung'!$L$1="Hessen",INDEX(O114,1),IF('1. ALG II Monats-Berechnung'!$L$1="Mecklenburg-Vorpommern",INDEX(Q114,1),IF('1. ALG II Monats-Berechnung'!$L$1="Niedersachsen",INDEX(S114,1),IF('1. ALG II Monats-Berechnung'!$L$1="Nordrhein-Westfalen",INDEX(U114,1),IF('1. ALG II Monats-Berechnung'!$L$1="Rheinland-Pfalz",INDEX(W114,1),IF('1. ALG II Monats-Berechnung'!$L$1="Saarland",INDEX(Y114,1),IF('1. ALG II Monats-Berechnung'!$L$1="Sachsen",INDEX(AA114,1),IF('1. ALG II Monats-Berechnung'!$L$1="Sachsen-Anhalt",INDEX(AC114,1),IF('1. ALG II Monats-Berechnung'!$L$1="Schleswig-Holstein",INDEX(AE114,1),IF('1. ALG II Monats-Berechnung'!$L$1="Thüringen",INDEX(AG114,1),""))))))))))))))))</f>
        <v>III</v>
      </c>
    </row>
    <row r="479" spans="2:3" x14ac:dyDescent="0.2">
      <c r="B479" t="str">
        <f>IF('1. ALG II Monats-Berechnung'!$L$1="Baden-Württemberg",INDEX(B115,1),IF('1. ALG II Monats-Berechnung'!$L$1="Bayern",INDEX(D115,1),IF('1. ALG II Monats-Berechnung'!$L$1="Berlin",INDEX(F115,1),IF('1. ALG II Monats-Berechnung'!$L$1="Brandenburg",INDEX(H115,1),IF('1. ALG II Monats-Berechnung'!$L$1="Bremen",INDEX(J115,1),IF('1. ALG II Monats-Berechnung'!$L$1="Hamburg",INDEX(L115,1),IF('1. ALG II Monats-Berechnung'!$L$1="Hessen",INDEX(N115,1),IF('1. ALG II Monats-Berechnung'!$L$1="Mecklenburg-Vorpommern",INDEX(P115,1),IF('1. ALG II Monats-Berechnung'!$L$1="Niedersachsen",INDEX(R115,1),IF('1. ALG II Monats-Berechnung'!$L$1="Nordrhein-Westfalen",INDEX(T115,1),IF('1. ALG II Monats-Berechnung'!$L$1="Rheinland-Pfalz",INDEX(V115,1),IF('1. ALG II Monats-Berechnung'!$L$1="Saarland",INDEX(X115,1),IF('1. ALG II Monats-Berechnung'!$L$1="Sachsen",INDEX(Z115,1),IF('1. ALG II Monats-Berechnung'!$L$1="Sachsen-Anhalt",INDEX(AB115,1),IF('1. ALG II Monats-Berechnung'!$L$1="Schleswig-Holstein",INDEX(AD115,1),IF('1. ALG II Monats-Berechnung'!$L$1="Thüringen",INDEX(AF115,1),""))))))))))))))))</f>
        <v>Grefrath</v>
      </c>
      <c r="C479" t="str">
        <f>IF('1. ALG II Monats-Berechnung'!$L$1="Baden-Württemberg",INDEX(C115,1),IF('1. ALG II Monats-Berechnung'!$L$1="Bayern",INDEX(E115,1),IF('1. ALG II Monats-Berechnung'!$L$1="Berlin",INDEX(G115,1),IF('1. ALG II Monats-Berechnung'!$L$1="Brandenburg",INDEX(I115,1),IF('1. ALG II Monats-Berechnung'!$L$1="Bremen",INDEX(K115,1),IF('1. ALG II Monats-Berechnung'!$L$1="Hamburg",INDEX(M115,1),IF('1. ALG II Monats-Berechnung'!$L$1="Hessen",INDEX(O115,1),IF('1. ALG II Monats-Berechnung'!$L$1="Mecklenburg-Vorpommern",INDEX(Q115,1),IF('1. ALG II Monats-Berechnung'!$L$1="Niedersachsen",INDEX(S115,1),IF('1. ALG II Monats-Berechnung'!$L$1="Nordrhein-Westfalen",INDEX(U115,1),IF('1. ALG II Monats-Berechnung'!$L$1="Rheinland-Pfalz",INDEX(W115,1),IF('1. ALG II Monats-Berechnung'!$L$1="Saarland",INDEX(Y115,1),IF('1. ALG II Monats-Berechnung'!$L$1="Sachsen",INDEX(AA115,1),IF('1. ALG II Monats-Berechnung'!$L$1="Sachsen-Anhalt",INDEX(AC115,1),IF('1. ALG II Monats-Berechnung'!$L$1="Schleswig-Holstein",INDEX(AE115,1),IF('1. ALG II Monats-Berechnung'!$L$1="Thüringen",INDEX(AG115,1),""))))))))))))))))</f>
        <v>III</v>
      </c>
    </row>
    <row r="480" spans="2:3" x14ac:dyDescent="0.2">
      <c r="B480" t="str">
        <f>IF('1. ALG II Monats-Berechnung'!$L$1="Baden-Württemberg",INDEX(B116,1),IF('1. ALG II Monats-Berechnung'!$L$1="Bayern",INDEX(D116,1),IF('1. ALG II Monats-Berechnung'!$L$1="Berlin",INDEX(F116,1),IF('1. ALG II Monats-Berechnung'!$L$1="Brandenburg",INDEX(H116,1),IF('1. ALG II Monats-Berechnung'!$L$1="Bremen",INDEX(J116,1),IF('1. ALG II Monats-Berechnung'!$L$1="Hamburg",INDEX(L116,1),IF('1. ALG II Monats-Berechnung'!$L$1="Hessen",INDEX(N116,1),IF('1. ALG II Monats-Berechnung'!$L$1="Mecklenburg-Vorpommern",INDEX(P116,1),IF('1. ALG II Monats-Berechnung'!$L$1="Niedersachsen",INDEX(R116,1),IF('1. ALG II Monats-Berechnung'!$L$1="Nordrhein-Westfalen",INDEX(T116,1),IF('1. ALG II Monats-Berechnung'!$L$1="Rheinland-Pfalz",INDEX(V116,1),IF('1. ALG II Monats-Berechnung'!$L$1="Saarland",INDEX(X116,1),IF('1. ALG II Monats-Berechnung'!$L$1="Sachsen",INDEX(Z116,1),IF('1. ALG II Monats-Berechnung'!$L$1="Sachsen-Anhalt",INDEX(AB116,1),IF('1. ALG II Monats-Berechnung'!$L$1="Schleswig-Holstein",INDEX(AD116,1),IF('1. ALG II Monats-Berechnung'!$L$1="Thüringen",INDEX(AF116,1),""))))))))))))))))</f>
        <v>Greven, Stadt</v>
      </c>
      <c r="C480" t="str">
        <f>IF('1. ALG II Monats-Berechnung'!$L$1="Baden-Württemberg",INDEX(C116,1),IF('1. ALG II Monats-Berechnung'!$L$1="Bayern",INDEX(E116,1),IF('1. ALG II Monats-Berechnung'!$L$1="Berlin",INDEX(G116,1),IF('1. ALG II Monats-Berechnung'!$L$1="Brandenburg",INDEX(I116,1),IF('1. ALG II Monats-Berechnung'!$L$1="Bremen",INDEX(K116,1),IF('1. ALG II Monats-Berechnung'!$L$1="Hamburg",INDEX(M116,1),IF('1. ALG II Monats-Berechnung'!$L$1="Hessen",INDEX(O116,1),IF('1. ALG II Monats-Berechnung'!$L$1="Mecklenburg-Vorpommern",INDEX(Q116,1),IF('1. ALG II Monats-Berechnung'!$L$1="Niedersachsen",INDEX(S116,1),IF('1. ALG II Monats-Berechnung'!$L$1="Nordrhein-Westfalen",INDEX(U116,1),IF('1. ALG II Monats-Berechnung'!$L$1="Rheinland-Pfalz",INDEX(W116,1),IF('1. ALG II Monats-Berechnung'!$L$1="Saarland",INDEX(Y116,1),IF('1. ALG II Monats-Berechnung'!$L$1="Sachsen",INDEX(AA116,1),IF('1. ALG II Monats-Berechnung'!$L$1="Sachsen-Anhalt",INDEX(AC116,1),IF('1. ALG II Monats-Berechnung'!$L$1="Schleswig-Holstein",INDEX(AE116,1),IF('1. ALG II Monats-Berechnung'!$L$1="Thüringen",INDEX(AG116,1),""))))))))))))))))</f>
        <v>III</v>
      </c>
    </row>
    <row r="481" spans="2:3" x14ac:dyDescent="0.2">
      <c r="B481" t="str">
        <f>IF('1. ALG II Monats-Berechnung'!$L$1="Baden-Württemberg",INDEX(B117,1),IF('1. ALG II Monats-Berechnung'!$L$1="Bayern",INDEX(D117,1),IF('1. ALG II Monats-Berechnung'!$L$1="Berlin",INDEX(F117,1),IF('1. ALG II Monats-Berechnung'!$L$1="Brandenburg",INDEX(H117,1),IF('1. ALG II Monats-Berechnung'!$L$1="Bremen",INDEX(J117,1),IF('1. ALG II Monats-Berechnung'!$L$1="Hamburg",INDEX(L117,1),IF('1. ALG II Monats-Berechnung'!$L$1="Hessen",INDEX(N117,1),IF('1. ALG II Monats-Berechnung'!$L$1="Mecklenburg-Vorpommern",INDEX(P117,1),IF('1. ALG II Monats-Berechnung'!$L$1="Niedersachsen",INDEX(R117,1),IF('1. ALG II Monats-Berechnung'!$L$1="Nordrhein-Westfalen",INDEX(T117,1),IF('1. ALG II Monats-Berechnung'!$L$1="Rheinland-Pfalz",INDEX(V117,1),IF('1. ALG II Monats-Berechnung'!$L$1="Saarland",INDEX(X117,1),IF('1. ALG II Monats-Berechnung'!$L$1="Sachsen",INDEX(Z117,1),IF('1. ALG II Monats-Berechnung'!$L$1="Sachsen-Anhalt",INDEX(AB117,1),IF('1. ALG II Monats-Berechnung'!$L$1="Schleswig-Holstein",INDEX(AD117,1),IF('1. ALG II Monats-Berechnung'!$L$1="Thüringen",INDEX(AF117,1),""))))))))))))))))</f>
        <v>Grevenbroich, Stadt</v>
      </c>
      <c r="C481" t="str">
        <f>IF('1. ALG II Monats-Berechnung'!$L$1="Baden-Württemberg",INDEX(C117,1),IF('1. ALG II Monats-Berechnung'!$L$1="Bayern",INDEX(E117,1),IF('1. ALG II Monats-Berechnung'!$L$1="Berlin",INDEX(G117,1),IF('1. ALG II Monats-Berechnung'!$L$1="Brandenburg",INDEX(I117,1),IF('1. ALG II Monats-Berechnung'!$L$1="Bremen",INDEX(K117,1),IF('1. ALG II Monats-Berechnung'!$L$1="Hamburg",INDEX(M117,1),IF('1. ALG II Monats-Berechnung'!$L$1="Hessen",INDEX(O117,1),IF('1. ALG II Monats-Berechnung'!$L$1="Mecklenburg-Vorpommern",INDEX(Q117,1),IF('1. ALG II Monats-Berechnung'!$L$1="Niedersachsen",INDEX(S117,1),IF('1. ALG II Monats-Berechnung'!$L$1="Nordrhein-Westfalen",INDEX(U117,1),IF('1. ALG II Monats-Berechnung'!$L$1="Rheinland-Pfalz",INDEX(W117,1),IF('1. ALG II Monats-Berechnung'!$L$1="Saarland",INDEX(Y117,1),IF('1. ALG II Monats-Berechnung'!$L$1="Sachsen",INDEX(AA117,1),IF('1. ALG II Monats-Berechnung'!$L$1="Sachsen-Anhalt",INDEX(AC117,1),IF('1. ALG II Monats-Berechnung'!$L$1="Schleswig-Holstein",INDEX(AE117,1),IF('1. ALG II Monats-Berechnung'!$L$1="Thüringen",INDEX(AG117,1),""))))))))))))))))</f>
        <v>IV</v>
      </c>
    </row>
    <row r="482" spans="2:3" x14ac:dyDescent="0.2">
      <c r="B482" t="str">
        <f>IF('1. ALG II Monats-Berechnung'!$L$1="Baden-Württemberg",INDEX(B118,1),IF('1. ALG II Monats-Berechnung'!$L$1="Bayern",INDEX(D118,1),IF('1. ALG II Monats-Berechnung'!$L$1="Berlin",INDEX(F118,1),IF('1. ALG II Monats-Berechnung'!$L$1="Brandenburg",INDEX(H118,1),IF('1. ALG II Monats-Berechnung'!$L$1="Bremen",INDEX(J118,1),IF('1. ALG II Monats-Berechnung'!$L$1="Hamburg",INDEX(L118,1),IF('1. ALG II Monats-Berechnung'!$L$1="Hessen",INDEX(N118,1),IF('1. ALG II Monats-Berechnung'!$L$1="Mecklenburg-Vorpommern",INDEX(P118,1),IF('1. ALG II Monats-Berechnung'!$L$1="Niedersachsen",INDEX(R118,1),IF('1. ALG II Monats-Berechnung'!$L$1="Nordrhein-Westfalen",INDEX(T118,1),IF('1. ALG II Monats-Berechnung'!$L$1="Rheinland-Pfalz",INDEX(V118,1),IF('1. ALG II Monats-Berechnung'!$L$1="Saarland",INDEX(X118,1),IF('1. ALG II Monats-Berechnung'!$L$1="Sachsen",INDEX(Z118,1),IF('1. ALG II Monats-Berechnung'!$L$1="Sachsen-Anhalt",INDEX(AB118,1),IF('1. ALG II Monats-Berechnung'!$L$1="Schleswig-Holstein",INDEX(AD118,1),IF('1. ALG II Monats-Berechnung'!$L$1="Thüringen",INDEX(AF118,1),""))))))))))))))))</f>
        <v>Gronau (Westfalen), Stadt</v>
      </c>
      <c r="C482" t="str">
        <f>IF('1. ALG II Monats-Berechnung'!$L$1="Baden-Württemberg",INDEX(C118,1),IF('1. ALG II Monats-Berechnung'!$L$1="Bayern",INDEX(E118,1),IF('1. ALG II Monats-Berechnung'!$L$1="Berlin",INDEX(G118,1),IF('1. ALG II Monats-Berechnung'!$L$1="Brandenburg",INDEX(I118,1),IF('1. ALG II Monats-Berechnung'!$L$1="Bremen",INDEX(K118,1),IF('1. ALG II Monats-Berechnung'!$L$1="Hamburg",INDEX(M118,1),IF('1. ALG II Monats-Berechnung'!$L$1="Hessen",INDEX(O118,1),IF('1. ALG II Monats-Berechnung'!$L$1="Mecklenburg-Vorpommern",INDEX(Q118,1),IF('1. ALG II Monats-Berechnung'!$L$1="Niedersachsen",INDEX(S118,1),IF('1. ALG II Monats-Berechnung'!$L$1="Nordrhein-Westfalen",INDEX(U118,1),IF('1. ALG II Monats-Berechnung'!$L$1="Rheinland-Pfalz",INDEX(W118,1),IF('1. ALG II Monats-Berechnung'!$L$1="Saarland",INDEX(Y118,1),IF('1. ALG II Monats-Berechnung'!$L$1="Sachsen",INDEX(AA118,1),IF('1. ALG II Monats-Berechnung'!$L$1="Sachsen-Anhalt",INDEX(AC118,1),IF('1. ALG II Monats-Berechnung'!$L$1="Schleswig-Holstein",INDEX(AE118,1),IF('1. ALG II Monats-Berechnung'!$L$1="Thüringen",INDEX(AG118,1),""))))))))))))))))</f>
        <v>II</v>
      </c>
    </row>
    <row r="483" spans="2:3" x14ac:dyDescent="0.2">
      <c r="B483" t="str">
        <f>IF('1. ALG II Monats-Berechnung'!$L$1="Baden-Württemberg",INDEX(B119,1),IF('1. ALG II Monats-Berechnung'!$L$1="Bayern",INDEX(D119,1),IF('1. ALG II Monats-Berechnung'!$L$1="Berlin",INDEX(F119,1),IF('1. ALG II Monats-Berechnung'!$L$1="Brandenburg",INDEX(H119,1),IF('1. ALG II Monats-Berechnung'!$L$1="Bremen",INDEX(J119,1),IF('1. ALG II Monats-Berechnung'!$L$1="Hamburg",INDEX(L119,1),IF('1. ALG II Monats-Berechnung'!$L$1="Hessen",INDEX(N119,1),IF('1. ALG II Monats-Berechnung'!$L$1="Mecklenburg-Vorpommern",INDEX(P119,1),IF('1. ALG II Monats-Berechnung'!$L$1="Niedersachsen",INDEX(R119,1),IF('1. ALG II Monats-Berechnung'!$L$1="Nordrhein-Westfalen",INDEX(T119,1),IF('1. ALG II Monats-Berechnung'!$L$1="Rheinland-Pfalz",INDEX(V119,1),IF('1. ALG II Monats-Berechnung'!$L$1="Saarland",INDEX(X119,1),IF('1. ALG II Monats-Berechnung'!$L$1="Sachsen",INDEX(Z119,1),IF('1. ALG II Monats-Berechnung'!$L$1="Sachsen-Anhalt",INDEX(AB119,1),IF('1. ALG II Monats-Berechnung'!$L$1="Schleswig-Holstein",INDEX(AD119,1),IF('1. ALG II Monats-Berechnung'!$L$1="Thüringen",INDEX(AF119,1),""))))))))))))))))</f>
        <v>Gummersbach, Stadt</v>
      </c>
      <c r="C483" t="str">
        <f>IF('1. ALG II Monats-Berechnung'!$L$1="Baden-Württemberg",INDEX(C119,1),IF('1. ALG II Monats-Berechnung'!$L$1="Bayern",INDEX(E119,1),IF('1. ALG II Monats-Berechnung'!$L$1="Berlin",INDEX(G119,1),IF('1. ALG II Monats-Berechnung'!$L$1="Brandenburg",INDEX(I119,1),IF('1. ALG II Monats-Berechnung'!$L$1="Bremen",INDEX(K119,1),IF('1. ALG II Monats-Berechnung'!$L$1="Hamburg",INDEX(M119,1),IF('1. ALG II Monats-Berechnung'!$L$1="Hessen",INDEX(O119,1),IF('1. ALG II Monats-Berechnung'!$L$1="Mecklenburg-Vorpommern",INDEX(Q119,1),IF('1. ALG II Monats-Berechnung'!$L$1="Niedersachsen",INDEX(S119,1),IF('1. ALG II Monats-Berechnung'!$L$1="Nordrhein-Westfalen",INDEX(U119,1),IF('1. ALG II Monats-Berechnung'!$L$1="Rheinland-Pfalz",INDEX(W119,1),IF('1. ALG II Monats-Berechnung'!$L$1="Saarland",INDEX(Y119,1),IF('1. ALG II Monats-Berechnung'!$L$1="Sachsen",INDEX(AA119,1),IF('1. ALG II Monats-Berechnung'!$L$1="Sachsen-Anhalt",INDEX(AC119,1),IF('1. ALG II Monats-Berechnung'!$L$1="Schleswig-Holstein",INDEX(AE119,1),IF('1. ALG II Monats-Berechnung'!$L$1="Thüringen",INDEX(AG119,1),""))))))))))))))))</f>
        <v>II</v>
      </c>
    </row>
    <row r="484" spans="2:3" x14ac:dyDescent="0.2">
      <c r="B484" t="str">
        <f>IF('1. ALG II Monats-Berechnung'!$L$1="Baden-Württemberg",INDEX(B120,1),IF('1. ALG II Monats-Berechnung'!$L$1="Bayern",INDEX(D120,1),IF('1. ALG II Monats-Berechnung'!$L$1="Berlin",INDEX(F120,1),IF('1. ALG II Monats-Berechnung'!$L$1="Brandenburg",INDEX(H120,1),IF('1. ALG II Monats-Berechnung'!$L$1="Bremen",INDEX(J120,1),IF('1. ALG II Monats-Berechnung'!$L$1="Hamburg",INDEX(L120,1),IF('1. ALG II Monats-Berechnung'!$L$1="Hessen",INDEX(N120,1),IF('1. ALG II Monats-Berechnung'!$L$1="Mecklenburg-Vorpommern",INDEX(P120,1),IF('1. ALG II Monats-Berechnung'!$L$1="Niedersachsen",INDEX(R120,1),IF('1. ALG II Monats-Berechnung'!$L$1="Nordrhein-Westfalen",INDEX(T120,1),IF('1. ALG II Monats-Berechnung'!$L$1="Rheinland-Pfalz",INDEX(V120,1),IF('1. ALG II Monats-Berechnung'!$L$1="Saarland",INDEX(X120,1),IF('1. ALG II Monats-Berechnung'!$L$1="Sachsen",INDEX(Z120,1),IF('1. ALG II Monats-Berechnung'!$L$1="Sachsen-Anhalt",INDEX(AB120,1),IF('1. ALG II Monats-Berechnung'!$L$1="Schleswig-Holstein",INDEX(AD120,1),IF('1. ALG II Monats-Berechnung'!$L$1="Thüringen",INDEX(AF120,1),""))))))))))))))))</f>
        <v>Gütersloh, Stadt</v>
      </c>
      <c r="C484" t="str">
        <f>IF('1. ALG II Monats-Berechnung'!$L$1="Baden-Württemberg",INDEX(C120,1),IF('1. ALG II Monats-Berechnung'!$L$1="Bayern",INDEX(E120,1),IF('1. ALG II Monats-Berechnung'!$L$1="Berlin",INDEX(G120,1),IF('1. ALG II Monats-Berechnung'!$L$1="Brandenburg",INDEX(I120,1),IF('1. ALG II Monats-Berechnung'!$L$1="Bremen",INDEX(K120,1),IF('1. ALG II Monats-Berechnung'!$L$1="Hamburg",INDEX(M120,1),IF('1. ALG II Monats-Berechnung'!$L$1="Hessen",INDEX(O120,1),IF('1. ALG II Monats-Berechnung'!$L$1="Mecklenburg-Vorpommern",INDEX(Q120,1),IF('1. ALG II Monats-Berechnung'!$L$1="Niedersachsen",INDEX(S120,1),IF('1. ALG II Monats-Berechnung'!$L$1="Nordrhein-Westfalen",INDEX(U120,1),IF('1. ALG II Monats-Berechnung'!$L$1="Rheinland-Pfalz",INDEX(W120,1),IF('1. ALG II Monats-Berechnung'!$L$1="Saarland",INDEX(Y120,1),IF('1. ALG II Monats-Berechnung'!$L$1="Sachsen",INDEX(AA120,1),IF('1. ALG II Monats-Berechnung'!$L$1="Sachsen-Anhalt",INDEX(AC120,1),IF('1. ALG II Monats-Berechnung'!$L$1="Schleswig-Holstein",INDEX(AE120,1),IF('1. ALG II Monats-Berechnung'!$L$1="Thüringen",INDEX(AG120,1),""))))))))))))))))</f>
        <v>III</v>
      </c>
    </row>
    <row r="485" spans="2:3" x14ac:dyDescent="0.2">
      <c r="B485" t="str">
        <f>IF('1. ALG II Monats-Berechnung'!$L$1="Baden-Württemberg",INDEX(B121,1),IF('1. ALG II Monats-Berechnung'!$L$1="Bayern",INDEX(D121,1),IF('1. ALG II Monats-Berechnung'!$L$1="Berlin",INDEX(F121,1),IF('1. ALG II Monats-Berechnung'!$L$1="Brandenburg",INDEX(H121,1),IF('1. ALG II Monats-Berechnung'!$L$1="Bremen",INDEX(J121,1),IF('1. ALG II Monats-Berechnung'!$L$1="Hamburg",INDEX(L121,1),IF('1. ALG II Monats-Berechnung'!$L$1="Hessen",INDEX(N121,1),IF('1. ALG II Monats-Berechnung'!$L$1="Mecklenburg-Vorpommern",INDEX(P121,1),IF('1. ALG II Monats-Berechnung'!$L$1="Niedersachsen",INDEX(R121,1),IF('1. ALG II Monats-Berechnung'!$L$1="Nordrhein-Westfalen",INDEX(T121,1),IF('1. ALG II Monats-Berechnung'!$L$1="Rheinland-Pfalz",INDEX(V121,1),IF('1. ALG II Monats-Berechnung'!$L$1="Saarland",INDEX(X121,1),IF('1. ALG II Monats-Berechnung'!$L$1="Sachsen",INDEX(Z121,1),IF('1. ALG II Monats-Berechnung'!$L$1="Sachsen-Anhalt",INDEX(AB121,1),IF('1. ALG II Monats-Berechnung'!$L$1="Schleswig-Holstein",INDEX(AD121,1),IF('1. ALG II Monats-Berechnung'!$L$1="Thüringen",INDEX(AF121,1),""))))))))))))))))</f>
        <v>Haan, Stadt</v>
      </c>
      <c r="C485" t="str">
        <f>IF('1. ALG II Monats-Berechnung'!$L$1="Baden-Württemberg",INDEX(C121,1),IF('1. ALG II Monats-Berechnung'!$L$1="Bayern",INDEX(E121,1),IF('1. ALG II Monats-Berechnung'!$L$1="Berlin",INDEX(G121,1),IF('1. ALG II Monats-Berechnung'!$L$1="Brandenburg",INDEX(I121,1),IF('1. ALG II Monats-Berechnung'!$L$1="Bremen",INDEX(K121,1),IF('1. ALG II Monats-Berechnung'!$L$1="Hamburg",INDEX(M121,1),IF('1. ALG II Monats-Berechnung'!$L$1="Hessen",INDEX(O121,1),IF('1. ALG II Monats-Berechnung'!$L$1="Mecklenburg-Vorpommern",INDEX(Q121,1),IF('1. ALG II Monats-Berechnung'!$L$1="Niedersachsen",INDEX(S121,1),IF('1. ALG II Monats-Berechnung'!$L$1="Nordrhein-Westfalen",INDEX(U121,1),IF('1. ALG II Monats-Berechnung'!$L$1="Rheinland-Pfalz",INDEX(W121,1),IF('1. ALG II Monats-Berechnung'!$L$1="Saarland",INDEX(Y121,1),IF('1. ALG II Monats-Berechnung'!$L$1="Sachsen",INDEX(AA121,1),IF('1. ALG II Monats-Berechnung'!$L$1="Sachsen-Anhalt",INDEX(AC121,1),IF('1. ALG II Monats-Berechnung'!$L$1="Schleswig-Holstein",INDEX(AE121,1),IF('1. ALG II Monats-Berechnung'!$L$1="Thüringen",INDEX(AG121,1),""))))))))))))))))</f>
        <v>IV</v>
      </c>
    </row>
    <row r="486" spans="2:3" x14ac:dyDescent="0.2">
      <c r="B486" t="str">
        <f>IF('1. ALG II Monats-Berechnung'!$L$1="Baden-Württemberg",INDEX(B122,1),IF('1. ALG II Monats-Berechnung'!$L$1="Bayern",INDEX(D122,1),IF('1. ALG II Monats-Berechnung'!$L$1="Berlin",INDEX(F122,1),IF('1. ALG II Monats-Berechnung'!$L$1="Brandenburg",INDEX(H122,1),IF('1. ALG II Monats-Berechnung'!$L$1="Bremen",INDEX(J122,1),IF('1. ALG II Monats-Berechnung'!$L$1="Hamburg",INDEX(L122,1),IF('1. ALG II Monats-Berechnung'!$L$1="Hessen",INDEX(N122,1),IF('1. ALG II Monats-Berechnung'!$L$1="Mecklenburg-Vorpommern",INDEX(P122,1),IF('1. ALG II Monats-Berechnung'!$L$1="Niedersachsen",INDEX(R122,1),IF('1. ALG II Monats-Berechnung'!$L$1="Nordrhein-Westfalen",INDEX(T122,1),IF('1. ALG II Monats-Berechnung'!$L$1="Rheinland-Pfalz",INDEX(V122,1),IF('1. ALG II Monats-Berechnung'!$L$1="Saarland",INDEX(X122,1),IF('1. ALG II Monats-Berechnung'!$L$1="Sachsen",INDEX(Z122,1),IF('1. ALG II Monats-Berechnung'!$L$1="Sachsen-Anhalt",INDEX(AB122,1),IF('1. ALG II Monats-Berechnung'!$L$1="Schleswig-Holstein",INDEX(AD122,1),IF('1. ALG II Monats-Berechnung'!$L$1="Thüringen",INDEX(AF122,1),""))))))))))))))))</f>
        <v>Hagen, Stadt</v>
      </c>
      <c r="C486" t="str">
        <f>IF('1. ALG II Monats-Berechnung'!$L$1="Baden-Württemberg",INDEX(C122,1),IF('1. ALG II Monats-Berechnung'!$L$1="Bayern",INDEX(E122,1),IF('1. ALG II Monats-Berechnung'!$L$1="Berlin",INDEX(G122,1),IF('1. ALG II Monats-Berechnung'!$L$1="Brandenburg",INDEX(I122,1),IF('1. ALG II Monats-Berechnung'!$L$1="Bremen",INDEX(K122,1),IF('1. ALG II Monats-Berechnung'!$L$1="Hamburg",INDEX(M122,1),IF('1. ALG II Monats-Berechnung'!$L$1="Hessen",INDEX(O122,1),IF('1. ALG II Monats-Berechnung'!$L$1="Mecklenburg-Vorpommern",INDEX(Q122,1),IF('1. ALG II Monats-Berechnung'!$L$1="Niedersachsen",INDEX(S122,1),IF('1. ALG II Monats-Berechnung'!$L$1="Nordrhein-Westfalen",INDEX(U122,1),IF('1. ALG II Monats-Berechnung'!$L$1="Rheinland-Pfalz",INDEX(W122,1),IF('1. ALG II Monats-Berechnung'!$L$1="Saarland",INDEX(Y122,1),IF('1. ALG II Monats-Berechnung'!$L$1="Sachsen",INDEX(AA122,1),IF('1. ALG II Monats-Berechnung'!$L$1="Sachsen-Anhalt",INDEX(AC122,1),IF('1. ALG II Monats-Berechnung'!$L$1="Schleswig-Holstein",INDEX(AE122,1),IF('1. ALG II Monats-Berechnung'!$L$1="Thüringen",INDEX(AG122,1),""))))))))))))))))</f>
        <v>III</v>
      </c>
    </row>
    <row r="487" spans="2:3" x14ac:dyDescent="0.2">
      <c r="B487" t="str">
        <f>IF('1. ALG II Monats-Berechnung'!$L$1="Baden-Württemberg",INDEX(B123,1),IF('1. ALG II Monats-Berechnung'!$L$1="Bayern",INDEX(D123,1),IF('1. ALG II Monats-Berechnung'!$L$1="Berlin",INDEX(F123,1),IF('1. ALG II Monats-Berechnung'!$L$1="Brandenburg",INDEX(H123,1),IF('1. ALG II Monats-Berechnung'!$L$1="Bremen",INDEX(J123,1),IF('1. ALG II Monats-Berechnung'!$L$1="Hamburg",INDEX(L123,1),IF('1. ALG II Monats-Berechnung'!$L$1="Hessen",INDEX(N123,1),IF('1. ALG II Monats-Berechnung'!$L$1="Mecklenburg-Vorpommern",INDEX(P123,1),IF('1. ALG II Monats-Berechnung'!$L$1="Niedersachsen",INDEX(R123,1),IF('1. ALG II Monats-Berechnung'!$L$1="Nordrhein-Westfalen",INDEX(T123,1),IF('1. ALG II Monats-Berechnung'!$L$1="Rheinland-Pfalz",INDEX(V123,1),IF('1. ALG II Monats-Berechnung'!$L$1="Saarland",INDEX(X123,1),IF('1. ALG II Monats-Berechnung'!$L$1="Sachsen",INDEX(Z123,1),IF('1. ALG II Monats-Berechnung'!$L$1="Sachsen-Anhalt",INDEX(AB123,1),IF('1. ALG II Monats-Berechnung'!$L$1="Schleswig-Holstein",INDEX(AD123,1),IF('1. ALG II Monats-Berechnung'!$L$1="Thüringen",INDEX(AF123,1),""))))))))))))))))</f>
        <v>Halle (Westfalen), Stadt</v>
      </c>
      <c r="C487" t="str">
        <f>IF('1. ALG II Monats-Berechnung'!$L$1="Baden-Württemberg",INDEX(C123,1),IF('1. ALG II Monats-Berechnung'!$L$1="Bayern",INDEX(E123,1),IF('1. ALG II Monats-Berechnung'!$L$1="Berlin",INDEX(G123,1),IF('1. ALG II Monats-Berechnung'!$L$1="Brandenburg",INDEX(I123,1),IF('1. ALG II Monats-Berechnung'!$L$1="Bremen",INDEX(K123,1),IF('1. ALG II Monats-Berechnung'!$L$1="Hamburg",INDEX(M123,1),IF('1. ALG II Monats-Berechnung'!$L$1="Hessen",INDEX(O123,1),IF('1. ALG II Monats-Berechnung'!$L$1="Mecklenburg-Vorpommern",INDEX(Q123,1),IF('1. ALG II Monats-Berechnung'!$L$1="Niedersachsen",INDEX(S123,1),IF('1. ALG II Monats-Berechnung'!$L$1="Nordrhein-Westfalen",INDEX(U123,1),IF('1. ALG II Monats-Berechnung'!$L$1="Rheinland-Pfalz",INDEX(W123,1),IF('1. ALG II Monats-Berechnung'!$L$1="Saarland",INDEX(Y123,1),IF('1. ALG II Monats-Berechnung'!$L$1="Sachsen",INDEX(AA123,1),IF('1. ALG II Monats-Berechnung'!$L$1="Sachsen-Anhalt",INDEX(AC123,1),IF('1. ALG II Monats-Berechnung'!$L$1="Schleswig-Holstein",INDEX(AE123,1),IF('1. ALG II Monats-Berechnung'!$L$1="Thüringen",INDEX(AG123,1),""))))))))))))))))</f>
        <v>II</v>
      </c>
    </row>
    <row r="488" spans="2:3" x14ac:dyDescent="0.2">
      <c r="B488" t="str">
        <f>IF('1. ALG II Monats-Berechnung'!$L$1="Baden-Württemberg",INDEX(B124,1),IF('1. ALG II Monats-Berechnung'!$L$1="Bayern",INDEX(D124,1),IF('1. ALG II Monats-Berechnung'!$L$1="Berlin",INDEX(F124,1),IF('1. ALG II Monats-Berechnung'!$L$1="Brandenburg",INDEX(H124,1),IF('1. ALG II Monats-Berechnung'!$L$1="Bremen",INDEX(J124,1),IF('1. ALG II Monats-Berechnung'!$L$1="Hamburg",INDEX(L124,1),IF('1. ALG II Monats-Berechnung'!$L$1="Hessen",INDEX(N124,1),IF('1. ALG II Monats-Berechnung'!$L$1="Mecklenburg-Vorpommern",INDEX(P124,1),IF('1. ALG II Monats-Berechnung'!$L$1="Niedersachsen",INDEX(R124,1),IF('1. ALG II Monats-Berechnung'!$L$1="Nordrhein-Westfalen",INDEX(T124,1),IF('1. ALG II Monats-Berechnung'!$L$1="Rheinland-Pfalz",INDEX(V124,1),IF('1. ALG II Monats-Berechnung'!$L$1="Saarland",INDEX(X124,1),IF('1. ALG II Monats-Berechnung'!$L$1="Sachsen",INDEX(Z124,1),IF('1. ALG II Monats-Berechnung'!$L$1="Sachsen-Anhalt",INDEX(AB124,1),IF('1. ALG II Monats-Berechnung'!$L$1="Schleswig-Holstein",INDEX(AD124,1),IF('1. ALG II Monats-Berechnung'!$L$1="Thüringen",INDEX(AF124,1),""))))))))))))))))</f>
        <v>Haltern am See, Stadt</v>
      </c>
      <c r="C488" t="str">
        <f>IF('1. ALG II Monats-Berechnung'!$L$1="Baden-Württemberg",INDEX(C124,1),IF('1. ALG II Monats-Berechnung'!$L$1="Bayern",INDEX(E124,1),IF('1. ALG II Monats-Berechnung'!$L$1="Berlin",INDEX(G124,1),IF('1. ALG II Monats-Berechnung'!$L$1="Brandenburg",INDEX(I124,1),IF('1. ALG II Monats-Berechnung'!$L$1="Bremen",INDEX(K124,1),IF('1. ALG II Monats-Berechnung'!$L$1="Hamburg",INDEX(M124,1),IF('1. ALG II Monats-Berechnung'!$L$1="Hessen",INDEX(O124,1),IF('1. ALG II Monats-Berechnung'!$L$1="Mecklenburg-Vorpommern",INDEX(Q124,1),IF('1. ALG II Monats-Berechnung'!$L$1="Niedersachsen",INDEX(S124,1),IF('1. ALG II Monats-Berechnung'!$L$1="Nordrhein-Westfalen",INDEX(U124,1),IF('1. ALG II Monats-Berechnung'!$L$1="Rheinland-Pfalz",INDEX(W124,1),IF('1. ALG II Monats-Berechnung'!$L$1="Saarland",INDEX(Y124,1),IF('1. ALG II Monats-Berechnung'!$L$1="Sachsen",INDEX(AA124,1),IF('1. ALG II Monats-Berechnung'!$L$1="Sachsen-Anhalt",INDEX(AC124,1),IF('1. ALG II Monats-Berechnung'!$L$1="Schleswig-Holstein",INDEX(AE124,1),IF('1. ALG II Monats-Berechnung'!$L$1="Thüringen",INDEX(AG124,1),""))))))))))))))))</f>
        <v>III</v>
      </c>
    </row>
    <row r="489" spans="2:3" x14ac:dyDescent="0.2">
      <c r="B489" t="str">
        <f>IF('1. ALG II Monats-Berechnung'!$L$1="Baden-Württemberg",INDEX(B125,1),IF('1. ALG II Monats-Berechnung'!$L$1="Bayern",INDEX(D125,1),IF('1. ALG II Monats-Berechnung'!$L$1="Berlin",INDEX(F125,1),IF('1. ALG II Monats-Berechnung'!$L$1="Brandenburg",INDEX(H125,1),IF('1. ALG II Monats-Berechnung'!$L$1="Bremen",INDEX(J125,1),IF('1. ALG II Monats-Berechnung'!$L$1="Hamburg",INDEX(L125,1),IF('1. ALG II Monats-Berechnung'!$L$1="Hessen",INDEX(N125,1),IF('1. ALG II Monats-Berechnung'!$L$1="Mecklenburg-Vorpommern",INDEX(P125,1),IF('1. ALG II Monats-Berechnung'!$L$1="Niedersachsen",INDEX(R125,1),IF('1. ALG II Monats-Berechnung'!$L$1="Nordrhein-Westfalen",INDEX(T125,1),IF('1. ALG II Monats-Berechnung'!$L$1="Rheinland-Pfalz",INDEX(V125,1),IF('1. ALG II Monats-Berechnung'!$L$1="Saarland",INDEX(X125,1),IF('1. ALG II Monats-Berechnung'!$L$1="Sachsen",INDEX(Z125,1),IF('1. ALG II Monats-Berechnung'!$L$1="Sachsen-Anhalt",INDEX(AB125,1),IF('1. ALG II Monats-Berechnung'!$L$1="Schleswig-Holstein",INDEX(AD125,1),IF('1. ALG II Monats-Berechnung'!$L$1="Thüringen",INDEX(AF125,1),""))))))))))))))))</f>
        <v>Halver, Stadt</v>
      </c>
      <c r="C489" t="str">
        <f>IF('1. ALG II Monats-Berechnung'!$L$1="Baden-Württemberg",INDEX(C125,1),IF('1. ALG II Monats-Berechnung'!$L$1="Bayern",INDEX(E125,1),IF('1. ALG II Monats-Berechnung'!$L$1="Berlin",INDEX(G125,1),IF('1. ALG II Monats-Berechnung'!$L$1="Brandenburg",INDEX(I125,1),IF('1. ALG II Monats-Berechnung'!$L$1="Bremen",INDEX(K125,1),IF('1. ALG II Monats-Berechnung'!$L$1="Hamburg",INDEX(M125,1),IF('1. ALG II Monats-Berechnung'!$L$1="Hessen",INDEX(O125,1),IF('1. ALG II Monats-Berechnung'!$L$1="Mecklenburg-Vorpommern",INDEX(Q125,1),IF('1. ALG II Monats-Berechnung'!$L$1="Niedersachsen",INDEX(S125,1),IF('1. ALG II Monats-Berechnung'!$L$1="Nordrhein-Westfalen",INDEX(U125,1),IF('1. ALG II Monats-Berechnung'!$L$1="Rheinland-Pfalz",INDEX(W125,1),IF('1. ALG II Monats-Berechnung'!$L$1="Saarland",INDEX(Y125,1),IF('1. ALG II Monats-Berechnung'!$L$1="Sachsen",INDEX(AA125,1),IF('1. ALG II Monats-Berechnung'!$L$1="Sachsen-Anhalt",INDEX(AC125,1),IF('1. ALG II Monats-Berechnung'!$L$1="Schleswig-Holstein",INDEX(AE125,1),IF('1. ALG II Monats-Berechnung'!$L$1="Thüringen",INDEX(AG125,1),""))))))))))))))))</f>
        <v>III</v>
      </c>
    </row>
    <row r="490" spans="2:3" x14ac:dyDescent="0.2">
      <c r="B490" t="str">
        <f>IF('1. ALG II Monats-Berechnung'!$L$1="Baden-Württemberg",INDEX(B126,1),IF('1. ALG II Monats-Berechnung'!$L$1="Bayern",INDEX(D126,1),IF('1. ALG II Monats-Berechnung'!$L$1="Berlin",INDEX(F126,1),IF('1. ALG II Monats-Berechnung'!$L$1="Brandenburg",INDEX(H126,1),IF('1. ALG II Monats-Berechnung'!$L$1="Bremen",INDEX(J126,1),IF('1. ALG II Monats-Berechnung'!$L$1="Hamburg",INDEX(L126,1),IF('1. ALG II Monats-Berechnung'!$L$1="Hessen",INDEX(N126,1),IF('1. ALG II Monats-Berechnung'!$L$1="Mecklenburg-Vorpommern",INDEX(P126,1),IF('1. ALG II Monats-Berechnung'!$L$1="Niedersachsen",INDEX(R126,1),IF('1. ALG II Monats-Berechnung'!$L$1="Nordrhein-Westfalen",INDEX(T126,1),IF('1. ALG II Monats-Berechnung'!$L$1="Rheinland-Pfalz",INDEX(V126,1),IF('1. ALG II Monats-Berechnung'!$L$1="Saarland",INDEX(X126,1),IF('1. ALG II Monats-Berechnung'!$L$1="Sachsen",INDEX(Z126,1),IF('1. ALG II Monats-Berechnung'!$L$1="Sachsen-Anhalt",INDEX(AB126,1),IF('1. ALG II Monats-Berechnung'!$L$1="Schleswig-Holstein",INDEX(AD126,1),IF('1. ALG II Monats-Berechnung'!$L$1="Thüringen",INDEX(AF126,1),""))))))))))))))))</f>
        <v>Hamm, Stadt</v>
      </c>
      <c r="C490" t="str">
        <f>IF('1. ALG II Monats-Berechnung'!$L$1="Baden-Württemberg",INDEX(C126,1),IF('1. ALG II Monats-Berechnung'!$L$1="Bayern",INDEX(E126,1),IF('1. ALG II Monats-Berechnung'!$L$1="Berlin",INDEX(G126,1),IF('1. ALG II Monats-Berechnung'!$L$1="Brandenburg",INDEX(I126,1),IF('1. ALG II Monats-Berechnung'!$L$1="Bremen",INDEX(K126,1),IF('1. ALG II Monats-Berechnung'!$L$1="Hamburg",INDEX(M126,1),IF('1. ALG II Monats-Berechnung'!$L$1="Hessen",INDEX(O126,1),IF('1. ALG II Monats-Berechnung'!$L$1="Mecklenburg-Vorpommern",INDEX(Q126,1),IF('1. ALG II Monats-Berechnung'!$L$1="Niedersachsen",INDEX(S126,1),IF('1. ALG II Monats-Berechnung'!$L$1="Nordrhein-Westfalen",INDEX(U126,1),IF('1. ALG II Monats-Berechnung'!$L$1="Rheinland-Pfalz",INDEX(W126,1),IF('1. ALG II Monats-Berechnung'!$L$1="Saarland",INDEX(Y126,1),IF('1. ALG II Monats-Berechnung'!$L$1="Sachsen",INDEX(AA126,1),IF('1. ALG II Monats-Berechnung'!$L$1="Sachsen-Anhalt",INDEX(AC126,1),IF('1. ALG II Monats-Berechnung'!$L$1="Schleswig-Holstein",INDEX(AE126,1),IF('1. ALG II Monats-Berechnung'!$L$1="Thüringen",INDEX(AG126,1),""))))))))))))))))</f>
        <v>II</v>
      </c>
    </row>
    <row r="491" spans="2:3" x14ac:dyDescent="0.2">
      <c r="B491" t="str">
        <f>IF('1. ALG II Monats-Berechnung'!$L$1="Baden-Württemberg",INDEX(B127,1),IF('1. ALG II Monats-Berechnung'!$L$1="Bayern",INDEX(D127,1),IF('1. ALG II Monats-Berechnung'!$L$1="Berlin",INDEX(F127,1),IF('1. ALG II Monats-Berechnung'!$L$1="Brandenburg",INDEX(H127,1),IF('1. ALG II Monats-Berechnung'!$L$1="Bremen",INDEX(J127,1),IF('1. ALG II Monats-Berechnung'!$L$1="Hamburg",INDEX(L127,1),IF('1. ALG II Monats-Berechnung'!$L$1="Hessen",INDEX(N127,1),IF('1. ALG II Monats-Berechnung'!$L$1="Mecklenburg-Vorpommern",INDEX(P127,1),IF('1. ALG II Monats-Berechnung'!$L$1="Niedersachsen",INDEX(R127,1),IF('1. ALG II Monats-Berechnung'!$L$1="Nordrhein-Westfalen",INDEX(T127,1),IF('1. ALG II Monats-Berechnung'!$L$1="Rheinland-Pfalz",INDEX(V127,1),IF('1. ALG II Monats-Berechnung'!$L$1="Saarland",INDEX(X127,1),IF('1. ALG II Monats-Berechnung'!$L$1="Sachsen",INDEX(Z127,1),IF('1. ALG II Monats-Berechnung'!$L$1="Sachsen-Anhalt",INDEX(AB127,1),IF('1. ALG II Monats-Berechnung'!$L$1="Schleswig-Holstein",INDEX(AD127,1),IF('1. ALG II Monats-Berechnung'!$L$1="Thüringen",INDEX(AF127,1),""))))))))))))))))</f>
        <v>Hamminkeln, Stadt</v>
      </c>
      <c r="C491" t="str">
        <f>IF('1. ALG II Monats-Berechnung'!$L$1="Baden-Württemberg",INDEX(C127,1),IF('1. ALG II Monats-Berechnung'!$L$1="Bayern",INDEX(E127,1),IF('1. ALG II Monats-Berechnung'!$L$1="Berlin",INDEX(G127,1),IF('1. ALG II Monats-Berechnung'!$L$1="Brandenburg",INDEX(I127,1),IF('1. ALG II Monats-Berechnung'!$L$1="Bremen",INDEX(K127,1),IF('1. ALG II Monats-Berechnung'!$L$1="Hamburg",INDEX(M127,1),IF('1. ALG II Monats-Berechnung'!$L$1="Hessen",INDEX(O127,1),IF('1. ALG II Monats-Berechnung'!$L$1="Mecklenburg-Vorpommern",INDEX(Q127,1),IF('1. ALG II Monats-Berechnung'!$L$1="Niedersachsen",INDEX(S127,1),IF('1. ALG II Monats-Berechnung'!$L$1="Nordrhein-Westfalen",INDEX(U127,1),IF('1. ALG II Monats-Berechnung'!$L$1="Rheinland-Pfalz",INDEX(W127,1),IF('1. ALG II Monats-Berechnung'!$L$1="Saarland",INDEX(Y127,1),IF('1. ALG II Monats-Berechnung'!$L$1="Sachsen",INDEX(AA127,1),IF('1. ALG II Monats-Berechnung'!$L$1="Sachsen-Anhalt",INDEX(AC127,1),IF('1. ALG II Monats-Berechnung'!$L$1="Schleswig-Holstein",INDEX(AE127,1),IF('1. ALG II Monats-Berechnung'!$L$1="Thüringen",INDEX(AG127,1),""))))))))))))))))</f>
        <v>II</v>
      </c>
    </row>
    <row r="492" spans="2:3" x14ac:dyDescent="0.2">
      <c r="B492" t="str">
        <f>IF('1. ALG II Monats-Berechnung'!$L$1="Baden-Württemberg",INDEX(B128,1),IF('1. ALG II Monats-Berechnung'!$L$1="Bayern",INDEX(D128,1),IF('1. ALG II Monats-Berechnung'!$L$1="Berlin",INDEX(F128,1),IF('1. ALG II Monats-Berechnung'!$L$1="Brandenburg",INDEX(H128,1),IF('1. ALG II Monats-Berechnung'!$L$1="Bremen",INDEX(J128,1),IF('1. ALG II Monats-Berechnung'!$L$1="Hamburg",INDEX(L128,1),IF('1. ALG II Monats-Berechnung'!$L$1="Hessen",INDEX(N128,1),IF('1. ALG II Monats-Berechnung'!$L$1="Mecklenburg-Vorpommern",INDEX(P128,1),IF('1. ALG II Monats-Berechnung'!$L$1="Niedersachsen",INDEX(R128,1),IF('1. ALG II Monats-Berechnung'!$L$1="Nordrhein-Westfalen",INDEX(T128,1),IF('1. ALG II Monats-Berechnung'!$L$1="Rheinland-Pfalz",INDEX(V128,1),IF('1. ALG II Monats-Berechnung'!$L$1="Saarland",INDEX(X128,1),IF('1. ALG II Monats-Berechnung'!$L$1="Sachsen",INDEX(Z128,1),IF('1. ALG II Monats-Berechnung'!$L$1="Sachsen-Anhalt",INDEX(AB128,1),IF('1. ALG II Monats-Berechnung'!$L$1="Schleswig-Holstein",INDEX(AD128,1),IF('1. ALG II Monats-Berechnung'!$L$1="Thüringen",INDEX(AF128,1),""))))))))))))))))</f>
        <v>Harsewinkel, Stadt</v>
      </c>
      <c r="C492" t="str">
        <f>IF('1. ALG II Monats-Berechnung'!$L$1="Baden-Württemberg",INDEX(C128,1),IF('1. ALG II Monats-Berechnung'!$L$1="Bayern",INDEX(E128,1),IF('1. ALG II Monats-Berechnung'!$L$1="Berlin",INDEX(G128,1),IF('1. ALG II Monats-Berechnung'!$L$1="Brandenburg",INDEX(I128,1),IF('1. ALG II Monats-Berechnung'!$L$1="Bremen",INDEX(K128,1),IF('1. ALG II Monats-Berechnung'!$L$1="Hamburg",INDEX(M128,1),IF('1. ALG II Monats-Berechnung'!$L$1="Hessen",INDEX(O128,1),IF('1. ALG II Monats-Berechnung'!$L$1="Mecklenburg-Vorpommern",INDEX(Q128,1),IF('1. ALG II Monats-Berechnung'!$L$1="Niedersachsen",INDEX(S128,1),IF('1. ALG II Monats-Berechnung'!$L$1="Nordrhein-Westfalen",INDEX(U128,1),IF('1. ALG II Monats-Berechnung'!$L$1="Rheinland-Pfalz",INDEX(W128,1),IF('1. ALG II Monats-Berechnung'!$L$1="Saarland",INDEX(Y128,1),IF('1. ALG II Monats-Berechnung'!$L$1="Sachsen",INDEX(AA128,1),IF('1. ALG II Monats-Berechnung'!$L$1="Sachsen-Anhalt",INDEX(AC128,1),IF('1. ALG II Monats-Berechnung'!$L$1="Schleswig-Holstein",INDEX(AE128,1),IF('1. ALG II Monats-Berechnung'!$L$1="Thüringen",INDEX(AG128,1),""))))))))))))))))</f>
        <v>II</v>
      </c>
    </row>
    <row r="493" spans="2:3" x14ac:dyDescent="0.2">
      <c r="B493" t="str">
        <f>IF('1. ALG II Monats-Berechnung'!$L$1="Baden-Württemberg",INDEX(B129,1),IF('1. ALG II Monats-Berechnung'!$L$1="Bayern",INDEX(D129,1),IF('1. ALG II Monats-Berechnung'!$L$1="Berlin",INDEX(F129,1),IF('1. ALG II Monats-Berechnung'!$L$1="Brandenburg",INDEX(H129,1),IF('1. ALG II Monats-Berechnung'!$L$1="Bremen",INDEX(J129,1),IF('1. ALG II Monats-Berechnung'!$L$1="Hamburg",INDEX(L129,1),IF('1. ALG II Monats-Berechnung'!$L$1="Hessen",INDEX(N129,1),IF('1. ALG II Monats-Berechnung'!$L$1="Mecklenburg-Vorpommern",INDEX(P129,1),IF('1. ALG II Monats-Berechnung'!$L$1="Niedersachsen",INDEX(R129,1),IF('1. ALG II Monats-Berechnung'!$L$1="Nordrhein-Westfalen",INDEX(T129,1),IF('1. ALG II Monats-Berechnung'!$L$1="Rheinland-Pfalz",INDEX(V129,1),IF('1. ALG II Monats-Berechnung'!$L$1="Saarland",INDEX(X129,1),IF('1. ALG II Monats-Berechnung'!$L$1="Sachsen",INDEX(Z129,1),IF('1. ALG II Monats-Berechnung'!$L$1="Sachsen-Anhalt",INDEX(AB129,1),IF('1. ALG II Monats-Berechnung'!$L$1="Schleswig-Holstein",INDEX(AD129,1),IF('1. ALG II Monats-Berechnung'!$L$1="Thüringen",INDEX(AF129,1),""))))))))))))))))</f>
        <v>Hattingen, Stadt</v>
      </c>
      <c r="C493" t="str">
        <f>IF('1. ALG II Monats-Berechnung'!$L$1="Baden-Württemberg",INDEX(C129,1),IF('1. ALG II Monats-Berechnung'!$L$1="Bayern",INDEX(E129,1),IF('1. ALG II Monats-Berechnung'!$L$1="Berlin",INDEX(G129,1),IF('1. ALG II Monats-Berechnung'!$L$1="Brandenburg",INDEX(I129,1),IF('1. ALG II Monats-Berechnung'!$L$1="Bremen",INDEX(K129,1),IF('1. ALG II Monats-Berechnung'!$L$1="Hamburg",INDEX(M129,1),IF('1. ALG II Monats-Berechnung'!$L$1="Hessen",INDEX(O129,1),IF('1. ALG II Monats-Berechnung'!$L$1="Mecklenburg-Vorpommern",INDEX(Q129,1),IF('1. ALG II Monats-Berechnung'!$L$1="Niedersachsen",INDEX(S129,1),IF('1. ALG II Monats-Berechnung'!$L$1="Nordrhein-Westfalen",INDEX(U129,1),IF('1. ALG II Monats-Berechnung'!$L$1="Rheinland-Pfalz",INDEX(W129,1),IF('1. ALG II Monats-Berechnung'!$L$1="Saarland",INDEX(Y129,1),IF('1. ALG II Monats-Berechnung'!$L$1="Sachsen",INDEX(AA129,1),IF('1. ALG II Monats-Berechnung'!$L$1="Sachsen-Anhalt",INDEX(AC129,1),IF('1. ALG II Monats-Berechnung'!$L$1="Schleswig-Holstein",INDEX(AE129,1),IF('1. ALG II Monats-Berechnung'!$L$1="Thüringen",INDEX(AG129,1),""))))))))))))))))</f>
        <v>III</v>
      </c>
    </row>
    <row r="494" spans="2:3" x14ac:dyDescent="0.2">
      <c r="B494" t="str">
        <f>IF('1. ALG II Monats-Berechnung'!$L$1="Baden-Württemberg",INDEX(B130,1),IF('1. ALG II Monats-Berechnung'!$L$1="Bayern",INDEX(D130,1),IF('1. ALG II Monats-Berechnung'!$L$1="Berlin",INDEX(F130,1),IF('1. ALG II Monats-Berechnung'!$L$1="Brandenburg",INDEX(H130,1),IF('1. ALG II Monats-Berechnung'!$L$1="Bremen",INDEX(J130,1),IF('1. ALG II Monats-Berechnung'!$L$1="Hamburg",INDEX(L130,1),IF('1. ALG II Monats-Berechnung'!$L$1="Hessen",INDEX(N130,1),IF('1. ALG II Monats-Berechnung'!$L$1="Mecklenburg-Vorpommern",INDEX(P130,1),IF('1. ALG II Monats-Berechnung'!$L$1="Niedersachsen",INDEX(R130,1),IF('1. ALG II Monats-Berechnung'!$L$1="Nordrhein-Westfalen",INDEX(T130,1),IF('1. ALG II Monats-Berechnung'!$L$1="Rheinland-Pfalz",INDEX(V130,1),IF('1. ALG II Monats-Berechnung'!$L$1="Saarland",INDEX(X130,1),IF('1. ALG II Monats-Berechnung'!$L$1="Sachsen",INDEX(Z130,1),IF('1. ALG II Monats-Berechnung'!$L$1="Sachsen-Anhalt",INDEX(AB130,1),IF('1. ALG II Monats-Berechnung'!$L$1="Schleswig-Holstein",INDEX(AD130,1),IF('1. ALG II Monats-Berechnung'!$L$1="Thüringen",INDEX(AF130,1),""))))))))))))))))</f>
        <v>Havixbeck</v>
      </c>
      <c r="C494" t="str">
        <f>IF('1. ALG II Monats-Berechnung'!$L$1="Baden-Württemberg",INDEX(C130,1),IF('1. ALG II Monats-Berechnung'!$L$1="Bayern",INDEX(E130,1),IF('1. ALG II Monats-Berechnung'!$L$1="Berlin",INDEX(G130,1),IF('1. ALG II Monats-Berechnung'!$L$1="Brandenburg",INDEX(I130,1),IF('1. ALG II Monats-Berechnung'!$L$1="Bremen",INDEX(K130,1),IF('1. ALG II Monats-Berechnung'!$L$1="Hamburg",INDEX(M130,1),IF('1. ALG II Monats-Berechnung'!$L$1="Hessen",INDEX(O130,1),IF('1. ALG II Monats-Berechnung'!$L$1="Mecklenburg-Vorpommern",INDEX(Q130,1),IF('1. ALG II Monats-Berechnung'!$L$1="Niedersachsen",INDEX(S130,1),IF('1. ALG II Monats-Berechnung'!$L$1="Nordrhein-Westfalen",INDEX(U130,1),IF('1. ALG II Monats-Berechnung'!$L$1="Rheinland-Pfalz",INDEX(W130,1),IF('1. ALG II Monats-Berechnung'!$L$1="Saarland",INDEX(Y130,1),IF('1. ALG II Monats-Berechnung'!$L$1="Sachsen",INDEX(AA130,1),IF('1. ALG II Monats-Berechnung'!$L$1="Sachsen-Anhalt",INDEX(AC130,1),IF('1. ALG II Monats-Berechnung'!$L$1="Schleswig-Holstein",INDEX(AE130,1),IF('1. ALG II Monats-Berechnung'!$L$1="Thüringen",INDEX(AG130,1),""))))))))))))))))</f>
        <v>III</v>
      </c>
    </row>
    <row r="495" spans="2:3" x14ac:dyDescent="0.2">
      <c r="B495" t="str">
        <f>IF('1. ALG II Monats-Berechnung'!$L$1="Baden-Württemberg",INDEX(B131,1),IF('1. ALG II Monats-Berechnung'!$L$1="Bayern",INDEX(D131,1),IF('1. ALG II Monats-Berechnung'!$L$1="Berlin",INDEX(F131,1),IF('1. ALG II Monats-Berechnung'!$L$1="Brandenburg",INDEX(H131,1),IF('1. ALG II Monats-Berechnung'!$L$1="Bremen",INDEX(J131,1),IF('1. ALG II Monats-Berechnung'!$L$1="Hamburg",INDEX(L131,1),IF('1. ALG II Monats-Berechnung'!$L$1="Hessen",INDEX(N131,1),IF('1. ALG II Monats-Berechnung'!$L$1="Mecklenburg-Vorpommern",INDEX(P131,1),IF('1. ALG II Monats-Berechnung'!$L$1="Niedersachsen",INDEX(R131,1),IF('1. ALG II Monats-Berechnung'!$L$1="Nordrhein-Westfalen",INDEX(T131,1),IF('1. ALG II Monats-Berechnung'!$L$1="Rheinland-Pfalz",INDEX(V131,1),IF('1. ALG II Monats-Berechnung'!$L$1="Saarland",INDEX(X131,1),IF('1. ALG II Monats-Berechnung'!$L$1="Sachsen",INDEX(Z131,1),IF('1. ALG II Monats-Berechnung'!$L$1="Sachsen-Anhalt",INDEX(AB131,1),IF('1. ALG II Monats-Berechnung'!$L$1="Schleswig-Holstein",INDEX(AD131,1),IF('1. ALG II Monats-Berechnung'!$L$1="Thüringen",INDEX(AF131,1),""))))))))))))))))</f>
        <v>Heiligenhaus, Stadt</v>
      </c>
      <c r="C495" t="str">
        <f>IF('1. ALG II Monats-Berechnung'!$L$1="Baden-Württemberg",INDEX(C131,1),IF('1. ALG II Monats-Berechnung'!$L$1="Bayern",INDEX(E131,1),IF('1. ALG II Monats-Berechnung'!$L$1="Berlin",INDEX(G131,1),IF('1. ALG II Monats-Berechnung'!$L$1="Brandenburg",INDEX(I131,1),IF('1. ALG II Monats-Berechnung'!$L$1="Bremen",INDEX(K131,1),IF('1. ALG II Monats-Berechnung'!$L$1="Hamburg",INDEX(M131,1),IF('1. ALG II Monats-Berechnung'!$L$1="Hessen",INDEX(O131,1),IF('1. ALG II Monats-Berechnung'!$L$1="Mecklenburg-Vorpommern",INDEX(Q131,1),IF('1. ALG II Monats-Berechnung'!$L$1="Niedersachsen",INDEX(S131,1),IF('1. ALG II Monats-Berechnung'!$L$1="Nordrhein-Westfalen",INDEX(U131,1),IF('1. ALG II Monats-Berechnung'!$L$1="Rheinland-Pfalz",INDEX(W131,1),IF('1. ALG II Monats-Berechnung'!$L$1="Saarland",INDEX(Y131,1),IF('1. ALG II Monats-Berechnung'!$L$1="Sachsen",INDEX(AA131,1),IF('1. ALG II Monats-Berechnung'!$L$1="Sachsen-Anhalt",INDEX(AC131,1),IF('1. ALG II Monats-Berechnung'!$L$1="Schleswig-Holstein",INDEX(AE131,1),IF('1. ALG II Monats-Berechnung'!$L$1="Thüringen",INDEX(AG131,1),""))))))))))))))))</f>
        <v>IV</v>
      </c>
    </row>
    <row r="496" spans="2:3" x14ac:dyDescent="0.2">
      <c r="B496" t="str">
        <f>IF('1. ALG II Monats-Berechnung'!$L$1="Baden-Württemberg",INDEX(B132,1),IF('1. ALG II Monats-Berechnung'!$L$1="Bayern",INDEX(D132,1),IF('1. ALG II Monats-Berechnung'!$L$1="Berlin",INDEX(F132,1),IF('1. ALG II Monats-Berechnung'!$L$1="Brandenburg",INDEX(H132,1),IF('1. ALG II Monats-Berechnung'!$L$1="Bremen",INDEX(J132,1),IF('1. ALG II Monats-Berechnung'!$L$1="Hamburg",INDEX(L132,1),IF('1. ALG II Monats-Berechnung'!$L$1="Hessen",INDEX(N132,1),IF('1. ALG II Monats-Berechnung'!$L$1="Mecklenburg-Vorpommern",INDEX(P132,1),IF('1. ALG II Monats-Berechnung'!$L$1="Niedersachsen",INDEX(R132,1),IF('1. ALG II Monats-Berechnung'!$L$1="Nordrhein-Westfalen",INDEX(T132,1),IF('1. ALG II Monats-Berechnung'!$L$1="Rheinland-Pfalz",INDEX(V132,1),IF('1. ALG II Monats-Berechnung'!$L$1="Saarland",INDEX(X132,1),IF('1. ALG II Monats-Berechnung'!$L$1="Sachsen",INDEX(Z132,1),IF('1. ALG II Monats-Berechnung'!$L$1="Sachsen-Anhalt",INDEX(AB132,1),IF('1. ALG II Monats-Berechnung'!$L$1="Schleswig-Holstein",INDEX(AD132,1),IF('1. ALG II Monats-Berechnung'!$L$1="Thüringen",INDEX(AF132,1),""))))))))))))))))</f>
        <v>Heinsberg, Stadt</v>
      </c>
      <c r="C496" t="str">
        <f>IF('1. ALG II Monats-Berechnung'!$L$1="Baden-Württemberg",INDEX(C132,1),IF('1. ALG II Monats-Berechnung'!$L$1="Bayern",INDEX(E132,1),IF('1. ALG II Monats-Berechnung'!$L$1="Berlin",INDEX(G132,1),IF('1. ALG II Monats-Berechnung'!$L$1="Brandenburg",INDEX(I132,1),IF('1. ALG II Monats-Berechnung'!$L$1="Bremen",INDEX(K132,1),IF('1. ALG II Monats-Berechnung'!$L$1="Hamburg",INDEX(M132,1),IF('1. ALG II Monats-Berechnung'!$L$1="Hessen",INDEX(O132,1),IF('1. ALG II Monats-Berechnung'!$L$1="Mecklenburg-Vorpommern",INDEX(Q132,1),IF('1. ALG II Monats-Berechnung'!$L$1="Niedersachsen",INDEX(S132,1),IF('1. ALG II Monats-Berechnung'!$L$1="Nordrhein-Westfalen",INDEX(U132,1),IF('1. ALG II Monats-Berechnung'!$L$1="Rheinland-Pfalz",INDEX(W132,1),IF('1. ALG II Monats-Berechnung'!$L$1="Saarland",INDEX(Y132,1),IF('1. ALG II Monats-Berechnung'!$L$1="Sachsen",INDEX(AA132,1),IF('1. ALG II Monats-Berechnung'!$L$1="Sachsen-Anhalt",INDEX(AC132,1),IF('1. ALG II Monats-Berechnung'!$L$1="Schleswig-Holstein",INDEX(AE132,1),IF('1. ALG II Monats-Berechnung'!$L$1="Thüringen",INDEX(AG132,1),""))))))))))))))))</f>
        <v>II</v>
      </c>
    </row>
    <row r="497" spans="2:3" x14ac:dyDescent="0.2">
      <c r="B497" t="str">
        <f>IF('1. ALG II Monats-Berechnung'!$L$1="Baden-Württemberg",INDEX(B133,1),IF('1. ALG II Monats-Berechnung'!$L$1="Bayern",INDEX(D133,1),IF('1. ALG II Monats-Berechnung'!$L$1="Berlin",INDEX(F133,1),IF('1. ALG II Monats-Berechnung'!$L$1="Brandenburg",INDEX(H133,1),IF('1. ALG II Monats-Berechnung'!$L$1="Bremen",INDEX(J133,1),IF('1. ALG II Monats-Berechnung'!$L$1="Hamburg",INDEX(L133,1),IF('1. ALG II Monats-Berechnung'!$L$1="Hessen",INDEX(N133,1),IF('1. ALG II Monats-Berechnung'!$L$1="Mecklenburg-Vorpommern",INDEX(P133,1),IF('1. ALG II Monats-Berechnung'!$L$1="Niedersachsen",INDEX(R133,1),IF('1. ALG II Monats-Berechnung'!$L$1="Nordrhein-Westfalen",INDEX(T133,1),IF('1. ALG II Monats-Berechnung'!$L$1="Rheinland-Pfalz",INDEX(V133,1),IF('1. ALG II Monats-Berechnung'!$L$1="Saarland",INDEX(X133,1),IF('1. ALG II Monats-Berechnung'!$L$1="Sachsen",INDEX(Z133,1),IF('1. ALG II Monats-Berechnung'!$L$1="Sachsen-Anhalt",INDEX(AB133,1),IF('1. ALG II Monats-Berechnung'!$L$1="Schleswig-Holstein",INDEX(AD133,1),IF('1. ALG II Monats-Berechnung'!$L$1="Thüringen",INDEX(AF133,1),""))))))))))))))))</f>
        <v>Hemer, Stadt</v>
      </c>
      <c r="C497" t="str">
        <f>IF('1. ALG II Monats-Berechnung'!$L$1="Baden-Württemberg",INDEX(C133,1),IF('1. ALG II Monats-Berechnung'!$L$1="Bayern",INDEX(E133,1),IF('1. ALG II Monats-Berechnung'!$L$1="Berlin",INDEX(G133,1),IF('1. ALG II Monats-Berechnung'!$L$1="Brandenburg",INDEX(I133,1),IF('1. ALG II Monats-Berechnung'!$L$1="Bremen",INDEX(K133,1),IF('1. ALG II Monats-Berechnung'!$L$1="Hamburg",INDEX(M133,1),IF('1. ALG II Monats-Berechnung'!$L$1="Hessen",INDEX(O133,1),IF('1. ALG II Monats-Berechnung'!$L$1="Mecklenburg-Vorpommern",INDEX(Q133,1),IF('1. ALG II Monats-Berechnung'!$L$1="Niedersachsen",INDEX(S133,1),IF('1. ALG II Monats-Berechnung'!$L$1="Nordrhein-Westfalen",INDEX(U133,1),IF('1. ALG II Monats-Berechnung'!$L$1="Rheinland-Pfalz",INDEX(W133,1),IF('1. ALG II Monats-Berechnung'!$L$1="Saarland",INDEX(Y133,1),IF('1. ALG II Monats-Berechnung'!$L$1="Sachsen",INDEX(AA133,1),IF('1. ALG II Monats-Berechnung'!$L$1="Sachsen-Anhalt",INDEX(AC133,1),IF('1. ALG II Monats-Berechnung'!$L$1="Schleswig-Holstein",INDEX(AE133,1),IF('1. ALG II Monats-Berechnung'!$L$1="Thüringen",INDEX(AG133,1),""))))))))))))))))</f>
        <v>II</v>
      </c>
    </row>
    <row r="498" spans="2:3" x14ac:dyDescent="0.2">
      <c r="B498" t="str">
        <f>IF('1. ALG II Monats-Berechnung'!$L$1="Baden-Württemberg",INDEX(B134,1),IF('1. ALG II Monats-Berechnung'!$L$1="Bayern",INDEX(D134,1),IF('1. ALG II Monats-Berechnung'!$L$1="Berlin",INDEX(F134,1),IF('1. ALG II Monats-Berechnung'!$L$1="Brandenburg",INDEX(H134,1),IF('1. ALG II Monats-Berechnung'!$L$1="Bremen",INDEX(J134,1),IF('1. ALG II Monats-Berechnung'!$L$1="Hamburg",INDEX(L134,1),IF('1. ALG II Monats-Berechnung'!$L$1="Hessen",INDEX(N134,1),IF('1. ALG II Monats-Berechnung'!$L$1="Mecklenburg-Vorpommern",INDEX(P134,1),IF('1. ALG II Monats-Berechnung'!$L$1="Niedersachsen",INDEX(R134,1),IF('1. ALG II Monats-Berechnung'!$L$1="Nordrhein-Westfalen",INDEX(T134,1),IF('1. ALG II Monats-Berechnung'!$L$1="Rheinland-Pfalz",INDEX(V134,1),IF('1. ALG II Monats-Berechnung'!$L$1="Saarland",INDEX(X134,1),IF('1. ALG II Monats-Berechnung'!$L$1="Sachsen",INDEX(Z134,1),IF('1. ALG II Monats-Berechnung'!$L$1="Sachsen-Anhalt",INDEX(AB134,1),IF('1. ALG II Monats-Berechnung'!$L$1="Schleswig-Holstein",INDEX(AD134,1),IF('1. ALG II Monats-Berechnung'!$L$1="Thüringen",INDEX(AF134,1),""))))))))))))))))</f>
        <v>Hennef (Sieg), Stadt</v>
      </c>
      <c r="C498" t="str">
        <f>IF('1. ALG II Monats-Berechnung'!$L$1="Baden-Württemberg",INDEX(C134,1),IF('1. ALG II Monats-Berechnung'!$L$1="Bayern",INDEX(E134,1),IF('1. ALG II Monats-Berechnung'!$L$1="Berlin",INDEX(G134,1),IF('1. ALG II Monats-Berechnung'!$L$1="Brandenburg",INDEX(I134,1),IF('1. ALG II Monats-Berechnung'!$L$1="Bremen",INDEX(K134,1),IF('1. ALG II Monats-Berechnung'!$L$1="Hamburg",INDEX(M134,1),IF('1. ALG II Monats-Berechnung'!$L$1="Hessen",INDEX(O134,1),IF('1. ALG II Monats-Berechnung'!$L$1="Mecklenburg-Vorpommern",INDEX(Q134,1),IF('1. ALG II Monats-Berechnung'!$L$1="Niedersachsen",INDEX(S134,1),IF('1. ALG II Monats-Berechnung'!$L$1="Nordrhein-Westfalen",INDEX(U134,1),IF('1. ALG II Monats-Berechnung'!$L$1="Rheinland-Pfalz",INDEX(W134,1),IF('1. ALG II Monats-Berechnung'!$L$1="Saarland",INDEX(Y134,1),IF('1. ALG II Monats-Berechnung'!$L$1="Sachsen",INDEX(AA134,1),IF('1. ALG II Monats-Berechnung'!$L$1="Sachsen-Anhalt",INDEX(AC134,1),IF('1. ALG II Monats-Berechnung'!$L$1="Schleswig-Holstein",INDEX(AE134,1),IF('1. ALG II Monats-Berechnung'!$L$1="Thüringen",INDEX(AG134,1),""))))))))))))))))</f>
        <v>IV</v>
      </c>
    </row>
    <row r="499" spans="2:3" x14ac:dyDescent="0.2">
      <c r="B499" t="str">
        <f>IF('1. ALG II Monats-Berechnung'!$L$1="Baden-Württemberg",INDEX(B135,1),IF('1. ALG II Monats-Berechnung'!$L$1="Bayern",INDEX(D135,1),IF('1. ALG II Monats-Berechnung'!$L$1="Berlin",INDEX(F135,1),IF('1. ALG II Monats-Berechnung'!$L$1="Brandenburg",INDEX(H135,1),IF('1. ALG II Monats-Berechnung'!$L$1="Bremen",INDEX(J135,1),IF('1. ALG II Monats-Berechnung'!$L$1="Hamburg",INDEX(L135,1),IF('1. ALG II Monats-Berechnung'!$L$1="Hessen",INDEX(N135,1),IF('1. ALG II Monats-Berechnung'!$L$1="Mecklenburg-Vorpommern",INDEX(P135,1),IF('1. ALG II Monats-Berechnung'!$L$1="Niedersachsen",INDEX(R135,1),IF('1. ALG II Monats-Berechnung'!$L$1="Nordrhein-Westfalen",INDEX(T135,1),IF('1. ALG II Monats-Berechnung'!$L$1="Rheinland-Pfalz",INDEX(V135,1),IF('1. ALG II Monats-Berechnung'!$L$1="Saarland",INDEX(X135,1),IF('1. ALG II Monats-Berechnung'!$L$1="Sachsen",INDEX(Z135,1),IF('1. ALG II Monats-Berechnung'!$L$1="Sachsen-Anhalt",INDEX(AB135,1),IF('1. ALG II Monats-Berechnung'!$L$1="Schleswig-Holstein",INDEX(AD135,1),IF('1. ALG II Monats-Berechnung'!$L$1="Thüringen",INDEX(AF135,1),""))))))))))))))))</f>
        <v>Herdecke, Stadt</v>
      </c>
      <c r="C499" t="str">
        <f>IF('1. ALG II Monats-Berechnung'!$L$1="Baden-Württemberg",INDEX(C135,1),IF('1. ALG II Monats-Berechnung'!$L$1="Bayern",INDEX(E135,1),IF('1. ALG II Monats-Berechnung'!$L$1="Berlin",INDEX(G135,1),IF('1. ALG II Monats-Berechnung'!$L$1="Brandenburg",INDEX(I135,1),IF('1. ALG II Monats-Berechnung'!$L$1="Bremen",INDEX(K135,1),IF('1. ALG II Monats-Berechnung'!$L$1="Hamburg",INDEX(M135,1),IF('1. ALG II Monats-Berechnung'!$L$1="Hessen",INDEX(O135,1),IF('1. ALG II Monats-Berechnung'!$L$1="Mecklenburg-Vorpommern",INDEX(Q135,1),IF('1. ALG II Monats-Berechnung'!$L$1="Niedersachsen",INDEX(S135,1),IF('1. ALG II Monats-Berechnung'!$L$1="Nordrhein-Westfalen",INDEX(U135,1),IF('1. ALG II Monats-Berechnung'!$L$1="Rheinland-Pfalz",INDEX(W135,1),IF('1. ALG II Monats-Berechnung'!$L$1="Saarland",INDEX(Y135,1),IF('1. ALG II Monats-Berechnung'!$L$1="Sachsen",INDEX(AA135,1),IF('1. ALG II Monats-Berechnung'!$L$1="Sachsen-Anhalt",INDEX(AC135,1),IF('1. ALG II Monats-Berechnung'!$L$1="Schleswig-Holstein",INDEX(AE135,1),IF('1. ALG II Monats-Berechnung'!$L$1="Thüringen",INDEX(AG135,1),""))))))))))))))))</f>
        <v>III</v>
      </c>
    </row>
    <row r="500" spans="2:3" x14ac:dyDescent="0.2">
      <c r="B500" t="str">
        <f>IF('1. ALG II Monats-Berechnung'!$L$1="Baden-Württemberg",INDEX(B136,1),IF('1. ALG II Monats-Berechnung'!$L$1="Bayern",INDEX(D136,1),IF('1. ALG II Monats-Berechnung'!$L$1="Berlin",INDEX(F136,1),IF('1. ALG II Monats-Berechnung'!$L$1="Brandenburg",INDEX(H136,1),IF('1. ALG II Monats-Berechnung'!$L$1="Bremen",INDEX(J136,1),IF('1. ALG II Monats-Berechnung'!$L$1="Hamburg",INDEX(L136,1),IF('1. ALG II Monats-Berechnung'!$L$1="Hessen",INDEX(N136,1),IF('1. ALG II Monats-Berechnung'!$L$1="Mecklenburg-Vorpommern",INDEX(P136,1),IF('1. ALG II Monats-Berechnung'!$L$1="Niedersachsen",INDEX(R136,1),IF('1. ALG II Monats-Berechnung'!$L$1="Nordrhein-Westfalen",INDEX(T136,1),IF('1. ALG II Monats-Berechnung'!$L$1="Rheinland-Pfalz",INDEX(V136,1),IF('1. ALG II Monats-Berechnung'!$L$1="Saarland",INDEX(X136,1),IF('1. ALG II Monats-Berechnung'!$L$1="Sachsen",INDEX(Z136,1),IF('1. ALG II Monats-Berechnung'!$L$1="Sachsen-Anhalt",INDEX(AB136,1),IF('1. ALG II Monats-Berechnung'!$L$1="Schleswig-Holstein",INDEX(AD136,1),IF('1. ALG II Monats-Berechnung'!$L$1="Thüringen",INDEX(AF136,1),""))))))))))))))))</f>
        <v>Herford, Stadt</v>
      </c>
      <c r="C500" t="str">
        <f>IF('1. ALG II Monats-Berechnung'!$L$1="Baden-Württemberg",INDEX(C136,1),IF('1. ALG II Monats-Berechnung'!$L$1="Bayern",INDEX(E136,1),IF('1. ALG II Monats-Berechnung'!$L$1="Berlin",INDEX(G136,1),IF('1. ALG II Monats-Berechnung'!$L$1="Brandenburg",INDEX(I136,1),IF('1. ALG II Monats-Berechnung'!$L$1="Bremen",INDEX(K136,1),IF('1. ALG II Monats-Berechnung'!$L$1="Hamburg",INDEX(M136,1),IF('1. ALG II Monats-Berechnung'!$L$1="Hessen",INDEX(O136,1),IF('1. ALG II Monats-Berechnung'!$L$1="Mecklenburg-Vorpommern",INDEX(Q136,1),IF('1. ALG II Monats-Berechnung'!$L$1="Niedersachsen",INDEX(S136,1),IF('1. ALG II Monats-Berechnung'!$L$1="Nordrhein-Westfalen",INDEX(U136,1),IF('1. ALG II Monats-Berechnung'!$L$1="Rheinland-Pfalz",INDEX(W136,1),IF('1. ALG II Monats-Berechnung'!$L$1="Saarland",INDEX(Y136,1),IF('1. ALG II Monats-Berechnung'!$L$1="Sachsen",INDEX(AA136,1),IF('1. ALG II Monats-Berechnung'!$L$1="Sachsen-Anhalt",INDEX(AC136,1),IF('1. ALG II Monats-Berechnung'!$L$1="Schleswig-Holstein",INDEX(AE136,1),IF('1. ALG II Monats-Berechnung'!$L$1="Thüringen",INDEX(AG136,1),""))))))))))))))))</f>
        <v>II</v>
      </c>
    </row>
    <row r="501" spans="2:3" x14ac:dyDescent="0.2">
      <c r="B501" t="str">
        <f>IF('1. ALG II Monats-Berechnung'!$L$1="Baden-Württemberg",INDEX(B137,1),IF('1. ALG II Monats-Berechnung'!$L$1="Bayern",INDEX(D137,1),IF('1. ALG II Monats-Berechnung'!$L$1="Berlin",INDEX(F137,1),IF('1. ALG II Monats-Berechnung'!$L$1="Brandenburg",INDEX(H137,1),IF('1. ALG II Monats-Berechnung'!$L$1="Bremen",INDEX(J137,1),IF('1. ALG II Monats-Berechnung'!$L$1="Hamburg",INDEX(L137,1),IF('1. ALG II Monats-Berechnung'!$L$1="Hessen",INDEX(N137,1),IF('1. ALG II Monats-Berechnung'!$L$1="Mecklenburg-Vorpommern",INDEX(P137,1),IF('1. ALG II Monats-Berechnung'!$L$1="Niedersachsen",INDEX(R137,1),IF('1. ALG II Monats-Berechnung'!$L$1="Nordrhein-Westfalen",INDEX(T137,1),IF('1. ALG II Monats-Berechnung'!$L$1="Rheinland-Pfalz",INDEX(V137,1),IF('1. ALG II Monats-Berechnung'!$L$1="Saarland",INDEX(X137,1),IF('1. ALG II Monats-Berechnung'!$L$1="Sachsen",INDEX(Z137,1),IF('1. ALG II Monats-Berechnung'!$L$1="Sachsen-Anhalt",INDEX(AB137,1),IF('1. ALG II Monats-Berechnung'!$L$1="Schleswig-Holstein",INDEX(AD137,1),IF('1. ALG II Monats-Berechnung'!$L$1="Thüringen",INDEX(AF137,1),""))))))))))))))))</f>
        <v>Herne, Stadt</v>
      </c>
      <c r="C501" t="str">
        <f>IF('1. ALG II Monats-Berechnung'!$L$1="Baden-Württemberg",INDEX(C137,1),IF('1. ALG II Monats-Berechnung'!$L$1="Bayern",INDEX(E137,1),IF('1. ALG II Monats-Berechnung'!$L$1="Berlin",INDEX(G137,1),IF('1. ALG II Monats-Berechnung'!$L$1="Brandenburg",INDEX(I137,1),IF('1. ALG II Monats-Berechnung'!$L$1="Bremen",INDEX(K137,1),IF('1. ALG II Monats-Berechnung'!$L$1="Hamburg",INDEX(M137,1),IF('1. ALG II Monats-Berechnung'!$L$1="Hessen",INDEX(O137,1),IF('1. ALG II Monats-Berechnung'!$L$1="Mecklenburg-Vorpommern",INDEX(Q137,1),IF('1. ALG II Monats-Berechnung'!$L$1="Niedersachsen",INDEX(S137,1),IF('1. ALG II Monats-Berechnung'!$L$1="Nordrhein-Westfalen",INDEX(U137,1),IF('1. ALG II Monats-Berechnung'!$L$1="Rheinland-Pfalz",INDEX(W137,1),IF('1. ALG II Monats-Berechnung'!$L$1="Saarland",INDEX(Y137,1),IF('1. ALG II Monats-Berechnung'!$L$1="Sachsen",INDEX(AA137,1),IF('1. ALG II Monats-Berechnung'!$L$1="Sachsen-Anhalt",INDEX(AC137,1),IF('1. ALG II Monats-Berechnung'!$L$1="Schleswig-Holstein",INDEX(AE137,1),IF('1. ALG II Monats-Berechnung'!$L$1="Thüringen",INDEX(AG137,1),""))))))))))))))))</f>
        <v>II</v>
      </c>
    </row>
    <row r="502" spans="2:3" x14ac:dyDescent="0.2">
      <c r="B502" t="str">
        <f>IF('1. ALG II Monats-Berechnung'!$L$1="Baden-Württemberg",INDEX(B138,1),IF('1. ALG II Monats-Berechnung'!$L$1="Bayern",INDEX(D138,1),IF('1. ALG II Monats-Berechnung'!$L$1="Berlin",INDEX(F138,1),IF('1. ALG II Monats-Berechnung'!$L$1="Brandenburg",INDEX(H138,1),IF('1. ALG II Monats-Berechnung'!$L$1="Bremen",INDEX(J138,1),IF('1. ALG II Monats-Berechnung'!$L$1="Hamburg",INDEX(L138,1),IF('1. ALG II Monats-Berechnung'!$L$1="Hessen",INDEX(N138,1),IF('1. ALG II Monats-Berechnung'!$L$1="Mecklenburg-Vorpommern",INDEX(P138,1),IF('1. ALG II Monats-Berechnung'!$L$1="Niedersachsen",INDEX(R138,1),IF('1. ALG II Monats-Berechnung'!$L$1="Nordrhein-Westfalen",INDEX(T138,1),IF('1. ALG II Monats-Berechnung'!$L$1="Rheinland-Pfalz",INDEX(V138,1),IF('1. ALG II Monats-Berechnung'!$L$1="Saarland",INDEX(X138,1),IF('1. ALG II Monats-Berechnung'!$L$1="Sachsen",INDEX(Z138,1),IF('1. ALG II Monats-Berechnung'!$L$1="Sachsen-Anhalt",INDEX(AB138,1),IF('1. ALG II Monats-Berechnung'!$L$1="Schleswig-Holstein",INDEX(AD138,1),IF('1. ALG II Monats-Berechnung'!$L$1="Thüringen",INDEX(AF138,1),""))))))))))))))))</f>
        <v>Herten, Stadt</v>
      </c>
      <c r="C502" t="str">
        <f>IF('1. ALG II Monats-Berechnung'!$L$1="Baden-Württemberg",INDEX(C138,1),IF('1. ALG II Monats-Berechnung'!$L$1="Bayern",INDEX(E138,1),IF('1. ALG II Monats-Berechnung'!$L$1="Berlin",INDEX(G138,1),IF('1. ALG II Monats-Berechnung'!$L$1="Brandenburg",INDEX(I138,1),IF('1. ALG II Monats-Berechnung'!$L$1="Bremen",INDEX(K138,1),IF('1. ALG II Monats-Berechnung'!$L$1="Hamburg",INDEX(M138,1),IF('1. ALG II Monats-Berechnung'!$L$1="Hessen",INDEX(O138,1),IF('1. ALG II Monats-Berechnung'!$L$1="Mecklenburg-Vorpommern",INDEX(Q138,1),IF('1. ALG II Monats-Berechnung'!$L$1="Niedersachsen",INDEX(S138,1),IF('1. ALG II Monats-Berechnung'!$L$1="Nordrhein-Westfalen",INDEX(U138,1),IF('1. ALG II Monats-Berechnung'!$L$1="Rheinland-Pfalz",INDEX(W138,1),IF('1. ALG II Monats-Berechnung'!$L$1="Saarland",INDEX(Y138,1),IF('1. ALG II Monats-Berechnung'!$L$1="Sachsen",INDEX(AA138,1),IF('1. ALG II Monats-Berechnung'!$L$1="Sachsen-Anhalt",INDEX(AC138,1),IF('1. ALG II Monats-Berechnung'!$L$1="Schleswig-Holstein",INDEX(AE138,1),IF('1. ALG II Monats-Berechnung'!$L$1="Thüringen",INDEX(AG138,1),""))))))))))))))))</f>
        <v>III</v>
      </c>
    </row>
    <row r="503" spans="2:3" x14ac:dyDescent="0.2">
      <c r="B503" t="str">
        <f>IF('1. ALG II Monats-Berechnung'!$L$1="Baden-Württemberg",INDEX(B139,1),IF('1. ALG II Monats-Berechnung'!$L$1="Bayern",INDEX(D139,1),IF('1. ALG II Monats-Berechnung'!$L$1="Berlin",INDEX(F139,1),IF('1. ALG II Monats-Berechnung'!$L$1="Brandenburg",INDEX(H139,1),IF('1. ALG II Monats-Berechnung'!$L$1="Bremen",INDEX(J139,1),IF('1. ALG II Monats-Berechnung'!$L$1="Hamburg",INDEX(L139,1),IF('1. ALG II Monats-Berechnung'!$L$1="Hessen",INDEX(N139,1),IF('1. ALG II Monats-Berechnung'!$L$1="Mecklenburg-Vorpommern",INDEX(P139,1),IF('1. ALG II Monats-Berechnung'!$L$1="Niedersachsen",INDEX(R139,1),IF('1. ALG II Monats-Berechnung'!$L$1="Nordrhein-Westfalen",INDEX(T139,1),IF('1. ALG II Monats-Berechnung'!$L$1="Rheinland-Pfalz",INDEX(V139,1),IF('1. ALG II Monats-Berechnung'!$L$1="Saarland",INDEX(X139,1),IF('1. ALG II Monats-Berechnung'!$L$1="Sachsen",INDEX(Z139,1),IF('1. ALG II Monats-Berechnung'!$L$1="Sachsen-Anhalt",INDEX(AB139,1),IF('1. ALG II Monats-Berechnung'!$L$1="Schleswig-Holstein",INDEX(AD139,1),IF('1. ALG II Monats-Berechnung'!$L$1="Thüringen",INDEX(AF139,1),""))))))))))))))))</f>
        <v>Herzebrock-Clarholz</v>
      </c>
      <c r="C503" t="str">
        <f>IF('1. ALG II Monats-Berechnung'!$L$1="Baden-Württemberg",INDEX(C139,1),IF('1. ALG II Monats-Berechnung'!$L$1="Bayern",INDEX(E139,1),IF('1. ALG II Monats-Berechnung'!$L$1="Berlin",INDEX(G139,1),IF('1. ALG II Monats-Berechnung'!$L$1="Brandenburg",INDEX(I139,1),IF('1. ALG II Monats-Berechnung'!$L$1="Bremen",INDEX(K139,1),IF('1. ALG II Monats-Berechnung'!$L$1="Hamburg",INDEX(M139,1),IF('1. ALG II Monats-Berechnung'!$L$1="Hessen",INDEX(O139,1),IF('1. ALG II Monats-Berechnung'!$L$1="Mecklenburg-Vorpommern",INDEX(Q139,1),IF('1. ALG II Monats-Berechnung'!$L$1="Niedersachsen",INDEX(S139,1),IF('1. ALG II Monats-Berechnung'!$L$1="Nordrhein-Westfalen",INDEX(U139,1),IF('1. ALG II Monats-Berechnung'!$L$1="Rheinland-Pfalz",INDEX(W139,1),IF('1. ALG II Monats-Berechnung'!$L$1="Saarland",INDEX(Y139,1),IF('1. ALG II Monats-Berechnung'!$L$1="Sachsen",INDEX(AA139,1),IF('1. ALG II Monats-Berechnung'!$L$1="Sachsen-Anhalt",INDEX(AC139,1),IF('1. ALG II Monats-Berechnung'!$L$1="Schleswig-Holstein",INDEX(AE139,1),IF('1. ALG II Monats-Berechnung'!$L$1="Thüringen",INDEX(AG139,1),""))))))))))))))))</f>
        <v>II</v>
      </c>
    </row>
    <row r="504" spans="2:3" x14ac:dyDescent="0.2">
      <c r="B504" t="str">
        <f>IF('1. ALG II Monats-Berechnung'!$L$1="Baden-Württemberg",INDEX(B140,1),IF('1. ALG II Monats-Berechnung'!$L$1="Bayern",INDEX(D140,1),IF('1. ALG II Monats-Berechnung'!$L$1="Berlin",INDEX(F140,1),IF('1. ALG II Monats-Berechnung'!$L$1="Brandenburg",INDEX(H140,1),IF('1. ALG II Monats-Berechnung'!$L$1="Bremen",INDEX(J140,1),IF('1. ALG II Monats-Berechnung'!$L$1="Hamburg",INDEX(L140,1),IF('1. ALG II Monats-Berechnung'!$L$1="Hessen",INDEX(N140,1),IF('1. ALG II Monats-Berechnung'!$L$1="Mecklenburg-Vorpommern",INDEX(P140,1),IF('1. ALG II Monats-Berechnung'!$L$1="Niedersachsen",INDEX(R140,1),IF('1. ALG II Monats-Berechnung'!$L$1="Nordrhein-Westfalen",INDEX(T140,1),IF('1. ALG II Monats-Berechnung'!$L$1="Rheinland-Pfalz",INDEX(V140,1),IF('1. ALG II Monats-Berechnung'!$L$1="Saarland",INDEX(X140,1),IF('1. ALG II Monats-Berechnung'!$L$1="Sachsen",INDEX(Z140,1),IF('1. ALG II Monats-Berechnung'!$L$1="Sachsen-Anhalt",INDEX(AB140,1),IF('1. ALG II Monats-Berechnung'!$L$1="Schleswig-Holstein",INDEX(AD140,1),IF('1. ALG II Monats-Berechnung'!$L$1="Thüringen",INDEX(AF140,1),""))))))))))))))))</f>
        <v>Herzogenrath, Stadt</v>
      </c>
      <c r="C504" t="str">
        <f>IF('1. ALG II Monats-Berechnung'!$L$1="Baden-Württemberg",INDEX(C140,1),IF('1. ALG II Monats-Berechnung'!$L$1="Bayern",INDEX(E140,1),IF('1. ALG II Monats-Berechnung'!$L$1="Berlin",INDEX(G140,1),IF('1. ALG II Monats-Berechnung'!$L$1="Brandenburg",INDEX(I140,1),IF('1. ALG II Monats-Berechnung'!$L$1="Bremen",INDEX(K140,1),IF('1. ALG II Monats-Berechnung'!$L$1="Hamburg",INDEX(M140,1),IF('1. ALG II Monats-Berechnung'!$L$1="Hessen",INDEX(O140,1),IF('1. ALG II Monats-Berechnung'!$L$1="Mecklenburg-Vorpommern",INDEX(Q140,1),IF('1. ALG II Monats-Berechnung'!$L$1="Niedersachsen",INDEX(S140,1),IF('1. ALG II Monats-Berechnung'!$L$1="Nordrhein-Westfalen",INDEX(U140,1),IF('1. ALG II Monats-Berechnung'!$L$1="Rheinland-Pfalz",INDEX(W140,1),IF('1. ALG II Monats-Berechnung'!$L$1="Saarland",INDEX(Y140,1),IF('1. ALG II Monats-Berechnung'!$L$1="Sachsen",INDEX(AA140,1),IF('1. ALG II Monats-Berechnung'!$L$1="Sachsen-Anhalt",INDEX(AC140,1),IF('1. ALG II Monats-Berechnung'!$L$1="Schleswig-Holstein",INDEX(AE140,1),IF('1. ALG II Monats-Berechnung'!$L$1="Thüringen",INDEX(AG140,1),""))))))))))))))))</f>
        <v>III</v>
      </c>
    </row>
    <row r="505" spans="2:3" x14ac:dyDescent="0.2">
      <c r="B505" t="str">
        <f>IF('1. ALG II Monats-Berechnung'!$L$1="Baden-Württemberg",INDEX(B141,1),IF('1. ALG II Monats-Berechnung'!$L$1="Bayern",INDEX(D141,1),IF('1. ALG II Monats-Berechnung'!$L$1="Berlin",INDEX(F141,1),IF('1. ALG II Monats-Berechnung'!$L$1="Brandenburg",INDEX(H141,1),IF('1. ALG II Monats-Berechnung'!$L$1="Bremen",INDEX(J141,1),IF('1. ALG II Monats-Berechnung'!$L$1="Hamburg",INDEX(L141,1),IF('1. ALG II Monats-Berechnung'!$L$1="Hessen",INDEX(N141,1),IF('1. ALG II Monats-Berechnung'!$L$1="Mecklenburg-Vorpommern",INDEX(P141,1),IF('1. ALG II Monats-Berechnung'!$L$1="Niedersachsen",INDEX(R141,1),IF('1. ALG II Monats-Berechnung'!$L$1="Nordrhein-Westfalen",INDEX(T141,1),IF('1. ALG II Monats-Berechnung'!$L$1="Rheinland-Pfalz",INDEX(V141,1),IF('1. ALG II Monats-Berechnung'!$L$1="Saarland",INDEX(X141,1),IF('1. ALG II Monats-Berechnung'!$L$1="Sachsen",INDEX(Z141,1),IF('1. ALG II Monats-Berechnung'!$L$1="Sachsen-Anhalt",INDEX(AB141,1),IF('1. ALG II Monats-Berechnung'!$L$1="Schleswig-Holstein",INDEX(AD141,1),IF('1. ALG II Monats-Berechnung'!$L$1="Thüringen",INDEX(AF141,1),""))))))))))))))))</f>
        <v>Hiddenhausen</v>
      </c>
      <c r="C505" t="str">
        <f>IF('1. ALG II Monats-Berechnung'!$L$1="Baden-Württemberg",INDEX(C141,1),IF('1. ALG II Monats-Berechnung'!$L$1="Bayern",INDEX(E141,1),IF('1. ALG II Monats-Berechnung'!$L$1="Berlin",INDEX(G141,1),IF('1. ALG II Monats-Berechnung'!$L$1="Brandenburg",INDEX(I141,1),IF('1. ALG II Monats-Berechnung'!$L$1="Bremen",INDEX(K141,1),IF('1. ALG II Monats-Berechnung'!$L$1="Hamburg",INDEX(M141,1),IF('1. ALG II Monats-Berechnung'!$L$1="Hessen",INDEX(O141,1),IF('1. ALG II Monats-Berechnung'!$L$1="Mecklenburg-Vorpommern",INDEX(Q141,1),IF('1. ALG II Monats-Berechnung'!$L$1="Niedersachsen",INDEX(S141,1),IF('1. ALG II Monats-Berechnung'!$L$1="Nordrhein-Westfalen",INDEX(U141,1),IF('1. ALG II Monats-Berechnung'!$L$1="Rheinland-Pfalz",INDEX(W141,1),IF('1. ALG II Monats-Berechnung'!$L$1="Saarland",INDEX(Y141,1),IF('1. ALG II Monats-Berechnung'!$L$1="Sachsen",INDEX(AA141,1),IF('1. ALG II Monats-Berechnung'!$L$1="Sachsen-Anhalt",INDEX(AC141,1),IF('1. ALG II Monats-Berechnung'!$L$1="Schleswig-Holstein",INDEX(AE141,1),IF('1. ALG II Monats-Berechnung'!$L$1="Thüringen",INDEX(AG141,1),""))))))))))))))))</f>
        <v>II</v>
      </c>
    </row>
    <row r="506" spans="2:3" x14ac:dyDescent="0.2">
      <c r="B506" t="str">
        <f>IF('1. ALG II Monats-Berechnung'!$L$1="Baden-Württemberg",INDEX(B142,1),IF('1. ALG II Monats-Berechnung'!$L$1="Bayern",INDEX(D142,1),IF('1. ALG II Monats-Berechnung'!$L$1="Berlin",INDEX(F142,1),IF('1. ALG II Monats-Berechnung'!$L$1="Brandenburg",INDEX(H142,1),IF('1. ALG II Monats-Berechnung'!$L$1="Bremen",INDEX(J142,1),IF('1. ALG II Monats-Berechnung'!$L$1="Hamburg",INDEX(L142,1),IF('1. ALG II Monats-Berechnung'!$L$1="Hessen",INDEX(N142,1),IF('1. ALG II Monats-Berechnung'!$L$1="Mecklenburg-Vorpommern",INDEX(P142,1),IF('1. ALG II Monats-Berechnung'!$L$1="Niedersachsen",INDEX(R142,1),IF('1. ALG II Monats-Berechnung'!$L$1="Nordrhein-Westfalen",INDEX(T142,1),IF('1. ALG II Monats-Berechnung'!$L$1="Rheinland-Pfalz",INDEX(V142,1),IF('1. ALG II Monats-Berechnung'!$L$1="Saarland",INDEX(X142,1),IF('1. ALG II Monats-Berechnung'!$L$1="Sachsen",INDEX(Z142,1),IF('1. ALG II Monats-Berechnung'!$L$1="Sachsen-Anhalt",INDEX(AB142,1),IF('1. ALG II Monats-Berechnung'!$L$1="Schleswig-Holstein",INDEX(AD142,1),IF('1. ALG II Monats-Berechnung'!$L$1="Thüringen",INDEX(AF142,1),""))))))))))))))))</f>
        <v>Hilchenbach, Stadt</v>
      </c>
      <c r="C506" t="str">
        <f>IF('1. ALG II Monats-Berechnung'!$L$1="Baden-Württemberg",INDEX(C142,1),IF('1. ALG II Monats-Berechnung'!$L$1="Bayern",INDEX(E142,1),IF('1. ALG II Monats-Berechnung'!$L$1="Berlin",INDEX(G142,1),IF('1. ALG II Monats-Berechnung'!$L$1="Brandenburg",INDEX(I142,1),IF('1. ALG II Monats-Berechnung'!$L$1="Bremen",INDEX(K142,1),IF('1. ALG II Monats-Berechnung'!$L$1="Hamburg",INDEX(M142,1),IF('1. ALG II Monats-Berechnung'!$L$1="Hessen",INDEX(O142,1),IF('1. ALG II Monats-Berechnung'!$L$1="Mecklenburg-Vorpommern",INDEX(Q142,1),IF('1. ALG II Monats-Berechnung'!$L$1="Niedersachsen",INDEX(S142,1),IF('1. ALG II Monats-Berechnung'!$L$1="Nordrhein-Westfalen",INDEX(U142,1),IF('1. ALG II Monats-Berechnung'!$L$1="Rheinland-Pfalz",INDEX(W142,1),IF('1. ALG II Monats-Berechnung'!$L$1="Saarland",INDEX(Y142,1),IF('1. ALG II Monats-Berechnung'!$L$1="Sachsen",INDEX(AA142,1),IF('1. ALG II Monats-Berechnung'!$L$1="Sachsen-Anhalt",INDEX(AC142,1),IF('1. ALG II Monats-Berechnung'!$L$1="Schleswig-Holstein",INDEX(AE142,1),IF('1. ALG II Monats-Berechnung'!$L$1="Thüringen",INDEX(AG142,1),""))))))))))))))))</f>
        <v>II</v>
      </c>
    </row>
    <row r="507" spans="2:3" x14ac:dyDescent="0.2">
      <c r="B507" t="str">
        <f>IF('1. ALG II Monats-Berechnung'!$L$1="Baden-Württemberg",INDEX(B143,1),IF('1. ALG II Monats-Berechnung'!$L$1="Bayern",INDEX(D143,1),IF('1. ALG II Monats-Berechnung'!$L$1="Berlin",INDEX(F143,1),IF('1. ALG II Monats-Berechnung'!$L$1="Brandenburg",INDEX(H143,1),IF('1. ALG II Monats-Berechnung'!$L$1="Bremen",INDEX(J143,1),IF('1. ALG II Monats-Berechnung'!$L$1="Hamburg",INDEX(L143,1),IF('1. ALG II Monats-Berechnung'!$L$1="Hessen",INDEX(N143,1),IF('1. ALG II Monats-Berechnung'!$L$1="Mecklenburg-Vorpommern",INDEX(P143,1),IF('1. ALG II Monats-Berechnung'!$L$1="Niedersachsen",INDEX(R143,1),IF('1. ALG II Monats-Berechnung'!$L$1="Nordrhein-Westfalen",INDEX(T143,1),IF('1. ALG II Monats-Berechnung'!$L$1="Rheinland-Pfalz",INDEX(V143,1),IF('1. ALG II Monats-Berechnung'!$L$1="Saarland",INDEX(X143,1),IF('1. ALG II Monats-Berechnung'!$L$1="Sachsen",INDEX(Z143,1),IF('1. ALG II Monats-Berechnung'!$L$1="Sachsen-Anhalt",INDEX(AB143,1),IF('1. ALG II Monats-Berechnung'!$L$1="Schleswig-Holstein",INDEX(AD143,1),IF('1. ALG II Monats-Berechnung'!$L$1="Thüringen",INDEX(AF143,1),""))))))))))))))))</f>
        <v>Hilden, Stadt</v>
      </c>
      <c r="C507" t="str">
        <f>IF('1. ALG II Monats-Berechnung'!$L$1="Baden-Württemberg",INDEX(C143,1),IF('1. ALG II Monats-Berechnung'!$L$1="Bayern",INDEX(E143,1),IF('1. ALG II Monats-Berechnung'!$L$1="Berlin",INDEX(G143,1),IF('1. ALG II Monats-Berechnung'!$L$1="Brandenburg",INDEX(I143,1),IF('1. ALG II Monats-Berechnung'!$L$1="Bremen",INDEX(K143,1),IF('1. ALG II Monats-Berechnung'!$L$1="Hamburg",INDEX(M143,1),IF('1. ALG II Monats-Berechnung'!$L$1="Hessen",INDEX(O143,1),IF('1. ALG II Monats-Berechnung'!$L$1="Mecklenburg-Vorpommern",INDEX(Q143,1),IF('1. ALG II Monats-Berechnung'!$L$1="Niedersachsen",INDEX(S143,1),IF('1. ALG II Monats-Berechnung'!$L$1="Nordrhein-Westfalen",INDEX(U143,1),IF('1. ALG II Monats-Berechnung'!$L$1="Rheinland-Pfalz",INDEX(W143,1),IF('1. ALG II Monats-Berechnung'!$L$1="Saarland",INDEX(Y143,1),IF('1. ALG II Monats-Berechnung'!$L$1="Sachsen",INDEX(AA143,1),IF('1. ALG II Monats-Berechnung'!$L$1="Sachsen-Anhalt",INDEX(AC143,1),IF('1. ALG II Monats-Berechnung'!$L$1="Schleswig-Holstein",INDEX(AE143,1),IF('1. ALG II Monats-Berechnung'!$L$1="Thüringen",INDEX(AG143,1),""))))))))))))))))</f>
        <v>V</v>
      </c>
    </row>
    <row r="508" spans="2:3" x14ac:dyDescent="0.2">
      <c r="B508" t="str">
        <f>IF('1. ALG II Monats-Berechnung'!$L$1="Baden-Württemberg",INDEX(B144,1),IF('1. ALG II Monats-Berechnung'!$L$1="Bayern",INDEX(D144,1),IF('1. ALG II Monats-Berechnung'!$L$1="Berlin",INDEX(F144,1),IF('1. ALG II Monats-Berechnung'!$L$1="Brandenburg",INDEX(H144,1),IF('1. ALG II Monats-Berechnung'!$L$1="Bremen",INDEX(J144,1),IF('1. ALG II Monats-Berechnung'!$L$1="Hamburg",INDEX(L144,1),IF('1. ALG II Monats-Berechnung'!$L$1="Hessen",INDEX(N144,1),IF('1. ALG II Monats-Berechnung'!$L$1="Mecklenburg-Vorpommern",INDEX(P144,1),IF('1. ALG II Monats-Berechnung'!$L$1="Niedersachsen",INDEX(R144,1),IF('1. ALG II Monats-Berechnung'!$L$1="Nordrhein-Westfalen",INDEX(T144,1),IF('1. ALG II Monats-Berechnung'!$L$1="Rheinland-Pfalz",INDEX(V144,1),IF('1. ALG II Monats-Berechnung'!$L$1="Saarland",INDEX(X144,1),IF('1. ALG II Monats-Berechnung'!$L$1="Sachsen",INDEX(Z144,1),IF('1. ALG II Monats-Berechnung'!$L$1="Sachsen-Anhalt",INDEX(AB144,1),IF('1. ALG II Monats-Berechnung'!$L$1="Schleswig-Holstein",INDEX(AD144,1),IF('1. ALG II Monats-Berechnung'!$L$1="Thüringen",INDEX(AF144,1),""))))))))))))))))</f>
        <v>Hille</v>
      </c>
      <c r="C508" t="str">
        <f>IF('1. ALG II Monats-Berechnung'!$L$1="Baden-Württemberg",INDEX(C144,1),IF('1. ALG II Monats-Berechnung'!$L$1="Bayern",INDEX(E144,1),IF('1. ALG II Monats-Berechnung'!$L$1="Berlin",INDEX(G144,1),IF('1. ALG II Monats-Berechnung'!$L$1="Brandenburg",INDEX(I144,1),IF('1. ALG II Monats-Berechnung'!$L$1="Bremen",INDEX(K144,1),IF('1. ALG II Monats-Berechnung'!$L$1="Hamburg",INDEX(M144,1),IF('1. ALG II Monats-Berechnung'!$L$1="Hessen",INDEX(O144,1),IF('1. ALG II Monats-Berechnung'!$L$1="Mecklenburg-Vorpommern",INDEX(Q144,1),IF('1. ALG II Monats-Berechnung'!$L$1="Niedersachsen",INDEX(S144,1),IF('1. ALG II Monats-Berechnung'!$L$1="Nordrhein-Westfalen",INDEX(U144,1),IF('1. ALG II Monats-Berechnung'!$L$1="Rheinland-Pfalz",INDEX(W144,1),IF('1. ALG II Monats-Berechnung'!$L$1="Saarland",INDEX(Y144,1),IF('1. ALG II Monats-Berechnung'!$L$1="Sachsen",INDEX(AA144,1),IF('1. ALG II Monats-Berechnung'!$L$1="Sachsen-Anhalt",INDEX(AC144,1),IF('1. ALG II Monats-Berechnung'!$L$1="Schleswig-Holstein",INDEX(AE144,1),IF('1. ALG II Monats-Berechnung'!$L$1="Thüringen",INDEX(AG144,1),""))))))))))))))))</f>
        <v>I</v>
      </c>
    </row>
    <row r="509" spans="2:3" x14ac:dyDescent="0.2">
      <c r="B509" t="str">
        <f>IF('1. ALG II Monats-Berechnung'!$L$1="Baden-Württemberg",INDEX(B145,1),IF('1. ALG II Monats-Berechnung'!$L$1="Bayern",INDEX(D145,1),IF('1. ALG II Monats-Berechnung'!$L$1="Berlin",INDEX(F145,1),IF('1. ALG II Monats-Berechnung'!$L$1="Brandenburg",INDEX(H145,1),IF('1. ALG II Monats-Berechnung'!$L$1="Bremen",INDEX(J145,1),IF('1. ALG II Monats-Berechnung'!$L$1="Hamburg",INDEX(L145,1),IF('1. ALG II Monats-Berechnung'!$L$1="Hessen",INDEX(N145,1),IF('1. ALG II Monats-Berechnung'!$L$1="Mecklenburg-Vorpommern",INDEX(P145,1),IF('1. ALG II Monats-Berechnung'!$L$1="Niedersachsen",INDEX(R145,1),IF('1. ALG II Monats-Berechnung'!$L$1="Nordrhein-Westfalen",INDEX(T145,1),IF('1. ALG II Monats-Berechnung'!$L$1="Rheinland-Pfalz",INDEX(V145,1),IF('1. ALG II Monats-Berechnung'!$L$1="Saarland",INDEX(X145,1),IF('1. ALG II Monats-Berechnung'!$L$1="Sachsen",INDEX(Z145,1),IF('1. ALG II Monats-Berechnung'!$L$1="Sachsen-Anhalt",INDEX(AB145,1),IF('1. ALG II Monats-Berechnung'!$L$1="Schleswig-Holstein",INDEX(AD145,1),IF('1. ALG II Monats-Berechnung'!$L$1="Thüringen",INDEX(AF145,1),""))))))))))))))))</f>
        <v>Holzwickede</v>
      </c>
      <c r="C509" t="str">
        <f>IF('1. ALG II Monats-Berechnung'!$L$1="Baden-Württemberg",INDEX(C145,1),IF('1. ALG II Monats-Berechnung'!$L$1="Bayern",INDEX(E145,1),IF('1. ALG II Monats-Berechnung'!$L$1="Berlin",INDEX(G145,1),IF('1. ALG II Monats-Berechnung'!$L$1="Brandenburg",INDEX(I145,1),IF('1. ALG II Monats-Berechnung'!$L$1="Bremen",INDEX(K145,1),IF('1. ALG II Monats-Berechnung'!$L$1="Hamburg",INDEX(M145,1),IF('1. ALG II Monats-Berechnung'!$L$1="Hessen",INDEX(O145,1),IF('1. ALG II Monats-Berechnung'!$L$1="Mecklenburg-Vorpommern",INDEX(Q145,1),IF('1. ALG II Monats-Berechnung'!$L$1="Niedersachsen",INDEX(S145,1),IF('1. ALG II Monats-Berechnung'!$L$1="Nordrhein-Westfalen",INDEX(U145,1),IF('1. ALG II Monats-Berechnung'!$L$1="Rheinland-Pfalz",INDEX(W145,1),IF('1. ALG II Monats-Berechnung'!$L$1="Saarland",INDEX(Y145,1),IF('1. ALG II Monats-Berechnung'!$L$1="Sachsen",INDEX(AA145,1),IF('1. ALG II Monats-Berechnung'!$L$1="Sachsen-Anhalt",INDEX(AC145,1),IF('1. ALG II Monats-Berechnung'!$L$1="Schleswig-Holstein",INDEX(AE145,1),IF('1. ALG II Monats-Berechnung'!$L$1="Thüringen",INDEX(AG145,1),""))))))))))))))))</f>
        <v>III</v>
      </c>
    </row>
    <row r="510" spans="2:3" x14ac:dyDescent="0.2">
      <c r="B510" t="str">
        <f>IF('1. ALG II Monats-Berechnung'!$L$1="Baden-Württemberg",INDEX(B146,1),IF('1. ALG II Monats-Berechnung'!$L$1="Bayern",INDEX(D146,1),IF('1. ALG II Monats-Berechnung'!$L$1="Berlin",INDEX(F146,1),IF('1. ALG II Monats-Berechnung'!$L$1="Brandenburg",INDEX(H146,1),IF('1. ALG II Monats-Berechnung'!$L$1="Bremen",INDEX(J146,1),IF('1. ALG II Monats-Berechnung'!$L$1="Hamburg",INDEX(L146,1),IF('1. ALG II Monats-Berechnung'!$L$1="Hessen",INDEX(N146,1),IF('1. ALG II Monats-Berechnung'!$L$1="Mecklenburg-Vorpommern",INDEX(P146,1),IF('1. ALG II Monats-Berechnung'!$L$1="Niedersachsen",INDEX(R146,1),IF('1. ALG II Monats-Berechnung'!$L$1="Nordrhein-Westfalen",INDEX(T146,1),IF('1. ALG II Monats-Berechnung'!$L$1="Rheinland-Pfalz",INDEX(V146,1),IF('1. ALG II Monats-Berechnung'!$L$1="Saarland",INDEX(X146,1),IF('1. ALG II Monats-Berechnung'!$L$1="Sachsen",INDEX(Z146,1),IF('1. ALG II Monats-Berechnung'!$L$1="Sachsen-Anhalt",INDEX(AB146,1),IF('1. ALG II Monats-Berechnung'!$L$1="Schleswig-Holstein",INDEX(AD146,1),IF('1. ALG II Monats-Berechnung'!$L$1="Thüringen",INDEX(AF146,1),""))))))))))))))))</f>
        <v>Horn-Bad Meinberg, Stadt</v>
      </c>
      <c r="C510" t="str">
        <f>IF('1. ALG II Monats-Berechnung'!$L$1="Baden-Württemberg",INDEX(C146,1),IF('1. ALG II Monats-Berechnung'!$L$1="Bayern",INDEX(E146,1),IF('1. ALG II Monats-Berechnung'!$L$1="Berlin",INDEX(G146,1),IF('1. ALG II Monats-Berechnung'!$L$1="Brandenburg",INDEX(I146,1),IF('1. ALG II Monats-Berechnung'!$L$1="Bremen",INDEX(K146,1),IF('1. ALG II Monats-Berechnung'!$L$1="Hamburg",INDEX(M146,1),IF('1. ALG II Monats-Berechnung'!$L$1="Hessen",INDEX(O146,1),IF('1. ALG II Monats-Berechnung'!$L$1="Mecklenburg-Vorpommern",INDEX(Q146,1),IF('1. ALG II Monats-Berechnung'!$L$1="Niedersachsen",INDEX(S146,1),IF('1. ALG II Monats-Berechnung'!$L$1="Nordrhein-Westfalen",INDEX(U146,1),IF('1. ALG II Monats-Berechnung'!$L$1="Rheinland-Pfalz",INDEX(W146,1),IF('1. ALG II Monats-Berechnung'!$L$1="Saarland",INDEX(Y146,1),IF('1. ALG II Monats-Berechnung'!$L$1="Sachsen",INDEX(AA146,1),IF('1. ALG II Monats-Berechnung'!$L$1="Sachsen-Anhalt",INDEX(AC146,1),IF('1. ALG II Monats-Berechnung'!$L$1="Schleswig-Holstein",INDEX(AE146,1),IF('1. ALG II Monats-Berechnung'!$L$1="Thüringen",INDEX(AG146,1),""))))))))))))))))</f>
        <v>I</v>
      </c>
    </row>
    <row r="511" spans="2:3" x14ac:dyDescent="0.2">
      <c r="B511" t="str">
        <f>IF('1. ALG II Monats-Berechnung'!$L$1="Baden-Württemberg",INDEX(B147,1),IF('1. ALG II Monats-Berechnung'!$L$1="Bayern",INDEX(D147,1),IF('1. ALG II Monats-Berechnung'!$L$1="Berlin",INDEX(F147,1),IF('1. ALG II Monats-Berechnung'!$L$1="Brandenburg",INDEX(H147,1),IF('1. ALG II Monats-Berechnung'!$L$1="Bremen",INDEX(J147,1),IF('1. ALG II Monats-Berechnung'!$L$1="Hamburg",INDEX(L147,1),IF('1. ALG II Monats-Berechnung'!$L$1="Hessen",INDEX(N147,1),IF('1. ALG II Monats-Berechnung'!$L$1="Mecklenburg-Vorpommern",INDEX(P147,1),IF('1. ALG II Monats-Berechnung'!$L$1="Niedersachsen",INDEX(R147,1),IF('1. ALG II Monats-Berechnung'!$L$1="Nordrhein-Westfalen",INDEX(T147,1),IF('1. ALG II Monats-Berechnung'!$L$1="Rheinland-Pfalz",INDEX(V147,1),IF('1. ALG II Monats-Berechnung'!$L$1="Saarland",INDEX(X147,1),IF('1. ALG II Monats-Berechnung'!$L$1="Sachsen",INDEX(Z147,1),IF('1. ALG II Monats-Berechnung'!$L$1="Sachsen-Anhalt",INDEX(AB147,1),IF('1. ALG II Monats-Berechnung'!$L$1="Schleswig-Holstein",INDEX(AD147,1),IF('1. ALG II Monats-Berechnung'!$L$1="Thüringen",INDEX(AF147,1),""))))))))))))))))</f>
        <v>Hörstel, Stadt</v>
      </c>
      <c r="C511" t="str">
        <f>IF('1. ALG II Monats-Berechnung'!$L$1="Baden-Württemberg",INDEX(C147,1),IF('1. ALG II Monats-Berechnung'!$L$1="Bayern",INDEX(E147,1),IF('1. ALG II Monats-Berechnung'!$L$1="Berlin",INDEX(G147,1),IF('1. ALG II Monats-Berechnung'!$L$1="Brandenburg",INDEX(I147,1),IF('1. ALG II Monats-Berechnung'!$L$1="Bremen",INDEX(K147,1),IF('1. ALG II Monats-Berechnung'!$L$1="Hamburg",INDEX(M147,1),IF('1. ALG II Monats-Berechnung'!$L$1="Hessen",INDEX(O147,1),IF('1. ALG II Monats-Berechnung'!$L$1="Mecklenburg-Vorpommern",INDEX(Q147,1),IF('1. ALG II Monats-Berechnung'!$L$1="Niedersachsen",INDEX(S147,1),IF('1. ALG II Monats-Berechnung'!$L$1="Nordrhein-Westfalen",INDEX(U147,1),IF('1. ALG II Monats-Berechnung'!$L$1="Rheinland-Pfalz",INDEX(W147,1),IF('1. ALG II Monats-Berechnung'!$L$1="Saarland",INDEX(Y147,1),IF('1. ALG II Monats-Berechnung'!$L$1="Sachsen",INDEX(AA147,1),IF('1. ALG II Monats-Berechnung'!$L$1="Sachsen-Anhalt",INDEX(AC147,1),IF('1. ALG II Monats-Berechnung'!$L$1="Schleswig-Holstein",INDEX(AE147,1),IF('1. ALG II Monats-Berechnung'!$L$1="Thüringen",INDEX(AG147,1),""))))))))))))))))</f>
        <v>I</v>
      </c>
    </row>
    <row r="512" spans="2:3" x14ac:dyDescent="0.2">
      <c r="B512" t="str">
        <f>IF('1. ALG II Monats-Berechnung'!$L$1="Baden-Württemberg",INDEX(B148,1),IF('1. ALG II Monats-Berechnung'!$L$1="Bayern",INDEX(D148,1),IF('1. ALG II Monats-Berechnung'!$L$1="Berlin",INDEX(F148,1),IF('1. ALG II Monats-Berechnung'!$L$1="Brandenburg",INDEX(H148,1),IF('1. ALG II Monats-Berechnung'!$L$1="Bremen",INDEX(J148,1),IF('1. ALG II Monats-Berechnung'!$L$1="Hamburg",INDEX(L148,1),IF('1. ALG II Monats-Berechnung'!$L$1="Hessen",INDEX(N148,1),IF('1. ALG II Monats-Berechnung'!$L$1="Mecklenburg-Vorpommern",INDEX(P148,1),IF('1. ALG II Monats-Berechnung'!$L$1="Niedersachsen",INDEX(R148,1),IF('1. ALG II Monats-Berechnung'!$L$1="Nordrhein-Westfalen",INDEX(T148,1),IF('1. ALG II Monats-Berechnung'!$L$1="Rheinland-Pfalz",INDEX(V148,1),IF('1. ALG II Monats-Berechnung'!$L$1="Saarland",INDEX(X148,1),IF('1. ALG II Monats-Berechnung'!$L$1="Sachsen",INDEX(Z148,1),IF('1. ALG II Monats-Berechnung'!$L$1="Sachsen-Anhalt",INDEX(AB148,1),IF('1. ALG II Monats-Berechnung'!$L$1="Schleswig-Holstein",INDEX(AD148,1),IF('1. ALG II Monats-Berechnung'!$L$1="Thüringen",INDEX(AF148,1),""))))))))))))))))</f>
        <v>Hövelhof</v>
      </c>
      <c r="C512" t="str">
        <f>IF('1. ALG II Monats-Berechnung'!$L$1="Baden-Württemberg",INDEX(C148,1),IF('1. ALG II Monats-Berechnung'!$L$1="Bayern",INDEX(E148,1),IF('1. ALG II Monats-Berechnung'!$L$1="Berlin",INDEX(G148,1),IF('1. ALG II Monats-Berechnung'!$L$1="Brandenburg",INDEX(I148,1),IF('1. ALG II Monats-Berechnung'!$L$1="Bremen",INDEX(K148,1),IF('1. ALG II Monats-Berechnung'!$L$1="Hamburg",INDEX(M148,1),IF('1. ALG II Monats-Berechnung'!$L$1="Hessen",INDEX(O148,1),IF('1. ALG II Monats-Berechnung'!$L$1="Mecklenburg-Vorpommern",INDEX(Q148,1),IF('1. ALG II Monats-Berechnung'!$L$1="Niedersachsen",INDEX(S148,1),IF('1. ALG II Monats-Berechnung'!$L$1="Nordrhein-Westfalen",INDEX(U148,1),IF('1. ALG II Monats-Berechnung'!$L$1="Rheinland-Pfalz",INDEX(W148,1),IF('1. ALG II Monats-Berechnung'!$L$1="Saarland",INDEX(Y148,1),IF('1. ALG II Monats-Berechnung'!$L$1="Sachsen",INDEX(AA148,1),IF('1. ALG II Monats-Berechnung'!$L$1="Sachsen-Anhalt",INDEX(AC148,1),IF('1. ALG II Monats-Berechnung'!$L$1="Schleswig-Holstein",INDEX(AE148,1),IF('1. ALG II Monats-Berechnung'!$L$1="Thüringen",INDEX(AG148,1),""))))))))))))))))</f>
        <v>I</v>
      </c>
    </row>
    <row r="513" spans="2:3" x14ac:dyDescent="0.2">
      <c r="B513" t="str">
        <f>IF('1. ALG II Monats-Berechnung'!$L$1="Baden-Württemberg",INDEX(B149,1),IF('1. ALG II Monats-Berechnung'!$L$1="Bayern",INDEX(D149,1),IF('1. ALG II Monats-Berechnung'!$L$1="Berlin",INDEX(F149,1),IF('1. ALG II Monats-Berechnung'!$L$1="Brandenburg",INDEX(H149,1),IF('1. ALG II Monats-Berechnung'!$L$1="Bremen",INDEX(J149,1),IF('1. ALG II Monats-Berechnung'!$L$1="Hamburg",INDEX(L149,1),IF('1. ALG II Monats-Berechnung'!$L$1="Hessen",INDEX(N149,1),IF('1. ALG II Monats-Berechnung'!$L$1="Mecklenburg-Vorpommern",INDEX(P149,1),IF('1. ALG II Monats-Berechnung'!$L$1="Niedersachsen",INDEX(R149,1),IF('1. ALG II Monats-Berechnung'!$L$1="Nordrhein-Westfalen",INDEX(T149,1),IF('1. ALG II Monats-Berechnung'!$L$1="Rheinland-Pfalz",INDEX(V149,1),IF('1. ALG II Monats-Berechnung'!$L$1="Saarland",INDEX(X149,1),IF('1. ALG II Monats-Berechnung'!$L$1="Sachsen",INDEX(Z149,1),IF('1. ALG II Monats-Berechnung'!$L$1="Sachsen-Anhalt",INDEX(AB149,1),IF('1. ALG II Monats-Berechnung'!$L$1="Schleswig-Holstein",INDEX(AD149,1),IF('1. ALG II Monats-Berechnung'!$L$1="Thüringen",INDEX(AF149,1),""))))))))))))))))</f>
        <v>Höxter, Stadt</v>
      </c>
      <c r="C513" t="str">
        <f>IF('1. ALG II Monats-Berechnung'!$L$1="Baden-Württemberg",INDEX(C149,1),IF('1. ALG II Monats-Berechnung'!$L$1="Bayern",INDEX(E149,1),IF('1. ALG II Monats-Berechnung'!$L$1="Berlin",INDEX(G149,1),IF('1. ALG II Monats-Berechnung'!$L$1="Brandenburg",INDEX(I149,1),IF('1. ALG II Monats-Berechnung'!$L$1="Bremen",INDEX(K149,1),IF('1. ALG II Monats-Berechnung'!$L$1="Hamburg",INDEX(M149,1),IF('1. ALG II Monats-Berechnung'!$L$1="Hessen",INDEX(O149,1),IF('1. ALG II Monats-Berechnung'!$L$1="Mecklenburg-Vorpommern",INDEX(Q149,1),IF('1. ALG II Monats-Berechnung'!$L$1="Niedersachsen",INDEX(S149,1),IF('1. ALG II Monats-Berechnung'!$L$1="Nordrhein-Westfalen",INDEX(U149,1),IF('1. ALG II Monats-Berechnung'!$L$1="Rheinland-Pfalz",INDEX(W149,1),IF('1. ALG II Monats-Berechnung'!$L$1="Saarland",INDEX(Y149,1),IF('1. ALG II Monats-Berechnung'!$L$1="Sachsen",INDEX(AA149,1),IF('1. ALG II Monats-Berechnung'!$L$1="Sachsen-Anhalt",INDEX(AC149,1),IF('1. ALG II Monats-Berechnung'!$L$1="Schleswig-Holstein",INDEX(AE149,1),IF('1. ALG II Monats-Berechnung'!$L$1="Thüringen",INDEX(AG149,1),""))))))))))))))))</f>
        <v>I</v>
      </c>
    </row>
    <row r="514" spans="2:3" x14ac:dyDescent="0.2">
      <c r="B514" t="str">
        <f>IF('1. ALG II Monats-Berechnung'!$L$1="Baden-Württemberg",INDEX(B150,1),IF('1. ALG II Monats-Berechnung'!$L$1="Bayern",INDEX(D150,1),IF('1. ALG II Monats-Berechnung'!$L$1="Berlin",INDEX(F150,1),IF('1. ALG II Monats-Berechnung'!$L$1="Brandenburg",INDEX(H150,1),IF('1. ALG II Monats-Berechnung'!$L$1="Bremen",INDEX(J150,1),IF('1. ALG II Monats-Berechnung'!$L$1="Hamburg",INDEX(L150,1),IF('1. ALG II Monats-Berechnung'!$L$1="Hessen",INDEX(N150,1),IF('1. ALG II Monats-Berechnung'!$L$1="Mecklenburg-Vorpommern",INDEX(P150,1),IF('1. ALG II Monats-Berechnung'!$L$1="Niedersachsen",INDEX(R150,1),IF('1. ALG II Monats-Berechnung'!$L$1="Nordrhein-Westfalen",INDEX(T150,1),IF('1. ALG II Monats-Berechnung'!$L$1="Rheinland-Pfalz",INDEX(V150,1),IF('1. ALG II Monats-Berechnung'!$L$1="Saarland",INDEX(X150,1),IF('1. ALG II Monats-Berechnung'!$L$1="Sachsen",INDEX(Z150,1),IF('1. ALG II Monats-Berechnung'!$L$1="Sachsen-Anhalt",INDEX(AB150,1),IF('1. ALG II Monats-Berechnung'!$L$1="Schleswig-Holstein",INDEX(AD150,1),IF('1. ALG II Monats-Berechnung'!$L$1="Thüringen",INDEX(AF150,1),""))))))))))))))))</f>
        <v>Hückelhoven, Stadt</v>
      </c>
      <c r="C514" t="str">
        <f>IF('1. ALG II Monats-Berechnung'!$L$1="Baden-Württemberg",INDEX(C150,1),IF('1. ALG II Monats-Berechnung'!$L$1="Bayern",INDEX(E150,1),IF('1. ALG II Monats-Berechnung'!$L$1="Berlin",INDEX(G150,1),IF('1. ALG II Monats-Berechnung'!$L$1="Brandenburg",INDEX(I150,1),IF('1. ALG II Monats-Berechnung'!$L$1="Bremen",INDEX(K150,1),IF('1. ALG II Monats-Berechnung'!$L$1="Hamburg",INDEX(M150,1),IF('1. ALG II Monats-Berechnung'!$L$1="Hessen",INDEX(O150,1),IF('1. ALG II Monats-Berechnung'!$L$1="Mecklenburg-Vorpommern",INDEX(Q150,1),IF('1. ALG II Monats-Berechnung'!$L$1="Niedersachsen",INDEX(S150,1),IF('1. ALG II Monats-Berechnung'!$L$1="Nordrhein-Westfalen",INDEX(U150,1),IF('1. ALG II Monats-Berechnung'!$L$1="Rheinland-Pfalz",INDEX(W150,1),IF('1. ALG II Monats-Berechnung'!$L$1="Saarland",INDEX(Y150,1),IF('1. ALG II Monats-Berechnung'!$L$1="Sachsen",INDEX(AA150,1),IF('1. ALG II Monats-Berechnung'!$L$1="Sachsen-Anhalt",INDEX(AC150,1),IF('1. ALG II Monats-Berechnung'!$L$1="Schleswig-Holstein",INDEX(AE150,1),IF('1. ALG II Monats-Berechnung'!$L$1="Thüringen",INDEX(AG150,1),""))))))))))))))))</f>
        <v>II</v>
      </c>
    </row>
    <row r="515" spans="2:3" x14ac:dyDescent="0.2">
      <c r="B515" t="str">
        <f>IF('1. ALG II Monats-Berechnung'!$L$1="Baden-Württemberg",INDEX(B151,1),IF('1. ALG II Monats-Berechnung'!$L$1="Bayern",INDEX(D151,1),IF('1. ALG II Monats-Berechnung'!$L$1="Berlin",INDEX(F151,1),IF('1. ALG II Monats-Berechnung'!$L$1="Brandenburg",INDEX(H151,1),IF('1. ALG II Monats-Berechnung'!$L$1="Bremen",INDEX(J151,1),IF('1. ALG II Monats-Berechnung'!$L$1="Hamburg",INDEX(L151,1),IF('1. ALG II Monats-Berechnung'!$L$1="Hessen",INDEX(N151,1),IF('1. ALG II Monats-Berechnung'!$L$1="Mecklenburg-Vorpommern",INDEX(P151,1),IF('1. ALG II Monats-Berechnung'!$L$1="Niedersachsen",INDEX(R151,1),IF('1. ALG II Monats-Berechnung'!$L$1="Nordrhein-Westfalen",INDEX(T151,1),IF('1. ALG II Monats-Berechnung'!$L$1="Rheinland-Pfalz",INDEX(V151,1),IF('1. ALG II Monats-Berechnung'!$L$1="Saarland",INDEX(X151,1),IF('1. ALG II Monats-Berechnung'!$L$1="Sachsen",INDEX(Z151,1),IF('1. ALG II Monats-Berechnung'!$L$1="Sachsen-Anhalt",INDEX(AB151,1),IF('1. ALG II Monats-Berechnung'!$L$1="Schleswig-Holstein",INDEX(AD151,1),IF('1. ALG II Monats-Berechnung'!$L$1="Thüringen",INDEX(AF151,1),""))))))))))))))))</f>
        <v>Hückeswagen, Stadt</v>
      </c>
      <c r="C515" t="str">
        <f>IF('1. ALG II Monats-Berechnung'!$L$1="Baden-Württemberg",INDEX(C151,1),IF('1. ALG II Monats-Berechnung'!$L$1="Bayern",INDEX(E151,1),IF('1. ALG II Monats-Berechnung'!$L$1="Berlin",INDEX(G151,1),IF('1. ALG II Monats-Berechnung'!$L$1="Brandenburg",INDEX(I151,1),IF('1. ALG II Monats-Berechnung'!$L$1="Bremen",INDEX(K151,1),IF('1. ALG II Monats-Berechnung'!$L$1="Hamburg",INDEX(M151,1),IF('1. ALG II Monats-Berechnung'!$L$1="Hessen",INDEX(O151,1),IF('1. ALG II Monats-Berechnung'!$L$1="Mecklenburg-Vorpommern",INDEX(Q151,1),IF('1. ALG II Monats-Berechnung'!$L$1="Niedersachsen",INDEX(S151,1),IF('1. ALG II Monats-Berechnung'!$L$1="Nordrhein-Westfalen",INDEX(U151,1),IF('1. ALG II Monats-Berechnung'!$L$1="Rheinland-Pfalz",INDEX(W151,1),IF('1. ALG II Monats-Berechnung'!$L$1="Saarland",INDEX(Y151,1),IF('1. ALG II Monats-Berechnung'!$L$1="Sachsen",INDEX(AA151,1),IF('1. ALG II Monats-Berechnung'!$L$1="Sachsen-Anhalt",INDEX(AC151,1),IF('1. ALG II Monats-Berechnung'!$L$1="Schleswig-Holstein",INDEX(AE151,1),IF('1. ALG II Monats-Berechnung'!$L$1="Thüringen",INDEX(AG151,1),""))))))))))))))))</f>
        <v>III</v>
      </c>
    </row>
    <row r="516" spans="2:3" x14ac:dyDescent="0.2">
      <c r="B516" t="str">
        <f>IF('1. ALG II Monats-Berechnung'!$L$1="Baden-Württemberg",INDEX(B152,1),IF('1. ALG II Monats-Berechnung'!$L$1="Bayern",INDEX(D152,1),IF('1. ALG II Monats-Berechnung'!$L$1="Berlin",INDEX(F152,1),IF('1. ALG II Monats-Berechnung'!$L$1="Brandenburg",INDEX(H152,1),IF('1. ALG II Monats-Berechnung'!$L$1="Bremen",INDEX(J152,1),IF('1. ALG II Monats-Berechnung'!$L$1="Hamburg",INDEX(L152,1),IF('1. ALG II Monats-Berechnung'!$L$1="Hessen",INDEX(N152,1),IF('1. ALG II Monats-Berechnung'!$L$1="Mecklenburg-Vorpommern",INDEX(P152,1),IF('1. ALG II Monats-Berechnung'!$L$1="Niedersachsen",INDEX(R152,1),IF('1. ALG II Monats-Berechnung'!$L$1="Nordrhein-Westfalen",INDEX(T152,1),IF('1. ALG II Monats-Berechnung'!$L$1="Rheinland-Pfalz",INDEX(V152,1),IF('1. ALG II Monats-Berechnung'!$L$1="Saarland",INDEX(X152,1),IF('1. ALG II Monats-Berechnung'!$L$1="Sachsen",INDEX(Z152,1),IF('1. ALG II Monats-Berechnung'!$L$1="Sachsen-Anhalt",INDEX(AB152,1),IF('1. ALG II Monats-Berechnung'!$L$1="Schleswig-Holstein",INDEX(AD152,1),IF('1. ALG II Monats-Berechnung'!$L$1="Thüringen",INDEX(AF152,1),""))))))))))))))))</f>
        <v>Hüllhorst</v>
      </c>
      <c r="C516" t="str">
        <f>IF('1. ALG II Monats-Berechnung'!$L$1="Baden-Württemberg",INDEX(C152,1),IF('1. ALG II Monats-Berechnung'!$L$1="Bayern",INDEX(E152,1),IF('1. ALG II Monats-Berechnung'!$L$1="Berlin",INDEX(G152,1),IF('1. ALG II Monats-Berechnung'!$L$1="Brandenburg",INDEX(I152,1),IF('1. ALG II Monats-Berechnung'!$L$1="Bremen",INDEX(K152,1),IF('1. ALG II Monats-Berechnung'!$L$1="Hamburg",INDEX(M152,1),IF('1. ALG II Monats-Berechnung'!$L$1="Hessen",INDEX(O152,1),IF('1. ALG II Monats-Berechnung'!$L$1="Mecklenburg-Vorpommern",INDEX(Q152,1),IF('1. ALG II Monats-Berechnung'!$L$1="Niedersachsen",INDEX(S152,1),IF('1. ALG II Monats-Berechnung'!$L$1="Nordrhein-Westfalen",INDEX(U152,1),IF('1. ALG II Monats-Berechnung'!$L$1="Rheinland-Pfalz",INDEX(W152,1),IF('1. ALG II Monats-Berechnung'!$L$1="Saarland",INDEX(Y152,1),IF('1. ALG II Monats-Berechnung'!$L$1="Sachsen",INDEX(AA152,1),IF('1. ALG II Monats-Berechnung'!$L$1="Sachsen-Anhalt",INDEX(AC152,1),IF('1. ALG II Monats-Berechnung'!$L$1="Schleswig-Holstein",INDEX(AE152,1),IF('1. ALG II Monats-Berechnung'!$L$1="Thüringen",INDEX(AG152,1),""))))))))))))))))</f>
        <v>I</v>
      </c>
    </row>
    <row r="517" spans="2:3" x14ac:dyDescent="0.2">
      <c r="B517" t="str">
        <f>IF('1. ALG II Monats-Berechnung'!$L$1="Baden-Württemberg",INDEX(B153,1),IF('1. ALG II Monats-Berechnung'!$L$1="Bayern",INDEX(D153,1),IF('1. ALG II Monats-Berechnung'!$L$1="Berlin",INDEX(F153,1),IF('1. ALG II Monats-Berechnung'!$L$1="Brandenburg",INDEX(H153,1),IF('1. ALG II Monats-Berechnung'!$L$1="Bremen",INDEX(J153,1),IF('1. ALG II Monats-Berechnung'!$L$1="Hamburg",INDEX(L153,1),IF('1. ALG II Monats-Berechnung'!$L$1="Hessen",INDEX(N153,1),IF('1. ALG II Monats-Berechnung'!$L$1="Mecklenburg-Vorpommern",INDEX(P153,1),IF('1. ALG II Monats-Berechnung'!$L$1="Niedersachsen",INDEX(R153,1),IF('1. ALG II Monats-Berechnung'!$L$1="Nordrhein-Westfalen",INDEX(T153,1),IF('1. ALG II Monats-Berechnung'!$L$1="Rheinland-Pfalz",INDEX(V153,1),IF('1. ALG II Monats-Berechnung'!$L$1="Saarland",INDEX(X153,1),IF('1. ALG II Monats-Berechnung'!$L$1="Sachsen",INDEX(Z153,1),IF('1. ALG II Monats-Berechnung'!$L$1="Sachsen-Anhalt",INDEX(AB153,1),IF('1. ALG II Monats-Berechnung'!$L$1="Schleswig-Holstein",INDEX(AD153,1),IF('1. ALG II Monats-Berechnung'!$L$1="Thüringen",INDEX(AF153,1),""))))))))))))))))</f>
        <v>Hünxe</v>
      </c>
      <c r="C517" t="str">
        <f>IF('1. ALG II Monats-Berechnung'!$L$1="Baden-Württemberg",INDEX(C153,1),IF('1. ALG II Monats-Berechnung'!$L$1="Bayern",INDEX(E153,1),IF('1. ALG II Monats-Berechnung'!$L$1="Berlin",INDEX(G153,1),IF('1. ALG II Monats-Berechnung'!$L$1="Brandenburg",INDEX(I153,1),IF('1. ALG II Monats-Berechnung'!$L$1="Bremen",INDEX(K153,1),IF('1. ALG II Monats-Berechnung'!$L$1="Hamburg",INDEX(M153,1),IF('1. ALG II Monats-Berechnung'!$L$1="Hessen",INDEX(O153,1),IF('1. ALG II Monats-Berechnung'!$L$1="Mecklenburg-Vorpommern",INDEX(Q153,1),IF('1. ALG II Monats-Berechnung'!$L$1="Niedersachsen",INDEX(S153,1),IF('1. ALG II Monats-Berechnung'!$L$1="Nordrhein-Westfalen",INDEX(U153,1),IF('1. ALG II Monats-Berechnung'!$L$1="Rheinland-Pfalz",INDEX(W153,1),IF('1. ALG II Monats-Berechnung'!$L$1="Saarland",INDEX(Y153,1),IF('1. ALG II Monats-Berechnung'!$L$1="Sachsen",INDEX(AA153,1),IF('1. ALG II Monats-Berechnung'!$L$1="Sachsen-Anhalt",INDEX(AC153,1),IF('1. ALG II Monats-Berechnung'!$L$1="Schleswig-Holstein",INDEX(AE153,1),IF('1. ALG II Monats-Berechnung'!$L$1="Thüringen",INDEX(AG153,1),""))))))))))))))))</f>
        <v>III</v>
      </c>
    </row>
    <row r="518" spans="2:3" x14ac:dyDescent="0.2">
      <c r="B518" t="str">
        <f>IF('1. ALG II Monats-Berechnung'!$L$1="Baden-Württemberg",INDEX(B154,1),IF('1. ALG II Monats-Berechnung'!$L$1="Bayern",INDEX(D154,1),IF('1. ALG II Monats-Berechnung'!$L$1="Berlin",INDEX(F154,1),IF('1. ALG II Monats-Berechnung'!$L$1="Brandenburg",INDEX(H154,1),IF('1. ALG II Monats-Berechnung'!$L$1="Bremen",INDEX(J154,1),IF('1. ALG II Monats-Berechnung'!$L$1="Hamburg",INDEX(L154,1),IF('1. ALG II Monats-Berechnung'!$L$1="Hessen",INDEX(N154,1),IF('1. ALG II Monats-Berechnung'!$L$1="Mecklenburg-Vorpommern",INDEX(P154,1),IF('1. ALG II Monats-Berechnung'!$L$1="Niedersachsen",INDEX(R154,1),IF('1. ALG II Monats-Berechnung'!$L$1="Nordrhein-Westfalen",INDEX(T154,1),IF('1. ALG II Monats-Berechnung'!$L$1="Rheinland-Pfalz",INDEX(V154,1),IF('1. ALG II Monats-Berechnung'!$L$1="Saarland",INDEX(X154,1),IF('1. ALG II Monats-Berechnung'!$L$1="Sachsen",INDEX(Z154,1),IF('1. ALG II Monats-Berechnung'!$L$1="Sachsen-Anhalt",INDEX(AB154,1),IF('1. ALG II Monats-Berechnung'!$L$1="Schleswig-Holstein",INDEX(AD154,1),IF('1. ALG II Monats-Berechnung'!$L$1="Thüringen",INDEX(AF154,1),""))))))))))))))))</f>
        <v>Hürth, Stadt</v>
      </c>
      <c r="C518" t="str">
        <f>IF('1. ALG II Monats-Berechnung'!$L$1="Baden-Württemberg",INDEX(C154,1),IF('1. ALG II Monats-Berechnung'!$L$1="Bayern",INDEX(E154,1),IF('1. ALG II Monats-Berechnung'!$L$1="Berlin",INDEX(G154,1),IF('1. ALG II Monats-Berechnung'!$L$1="Brandenburg",INDEX(I154,1),IF('1. ALG II Monats-Berechnung'!$L$1="Bremen",INDEX(K154,1),IF('1. ALG II Monats-Berechnung'!$L$1="Hamburg",INDEX(M154,1),IF('1. ALG II Monats-Berechnung'!$L$1="Hessen",INDEX(O154,1),IF('1. ALG II Monats-Berechnung'!$L$1="Mecklenburg-Vorpommern",INDEX(Q154,1),IF('1. ALG II Monats-Berechnung'!$L$1="Niedersachsen",INDEX(S154,1),IF('1. ALG II Monats-Berechnung'!$L$1="Nordrhein-Westfalen",INDEX(U154,1),IF('1. ALG II Monats-Berechnung'!$L$1="Rheinland-Pfalz",INDEX(W154,1),IF('1. ALG II Monats-Berechnung'!$L$1="Saarland",INDEX(Y154,1),IF('1. ALG II Monats-Berechnung'!$L$1="Sachsen",INDEX(AA154,1),IF('1. ALG II Monats-Berechnung'!$L$1="Sachsen-Anhalt",INDEX(AC154,1),IF('1. ALG II Monats-Berechnung'!$L$1="Schleswig-Holstein",INDEX(AE154,1),IF('1. ALG II Monats-Berechnung'!$L$1="Thüringen",INDEX(AG154,1),""))))))))))))))))</f>
        <v>V</v>
      </c>
    </row>
    <row r="519" spans="2:3" x14ac:dyDescent="0.2">
      <c r="B519" t="str">
        <f>IF('1. ALG II Monats-Berechnung'!$L$1="Baden-Württemberg",INDEX(B155,1),IF('1. ALG II Monats-Berechnung'!$L$1="Bayern",INDEX(D155,1),IF('1. ALG II Monats-Berechnung'!$L$1="Berlin",INDEX(F155,1),IF('1. ALG II Monats-Berechnung'!$L$1="Brandenburg",INDEX(H155,1),IF('1. ALG II Monats-Berechnung'!$L$1="Bremen",INDEX(J155,1),IF('1. ALG II Monats-Berechnung'!$L$1="Hamburg",INDEX(L155,1),IF('1. ALG II Monats-Berechnung'!$L$1="Hessen",INDEX(N155,1),IF('1. ALG II Monats-Berechnung'!$L$1="Mecklenburg-Vorpommern",INDEX(P155,1),IF('1. ALG II Monats-Berechnung'!$L$1="Niedersachsen",INDEX(R155,1),IF('1. ALG II Monats-Berechnung'!$L$1="Nordrhein-Westfalen",INDEX(T155,1),IF('1. ALG II Monats-Berechnung'!$L$1="Rheinland-Pfalz",INDEX(V155,1),IF('1. ALG II Monats-Berechnung'!$L$1="Saarland",INDEX(X155,1),IF('1. ALG II Monats-Berechnung'!$L$1="Sachsen",INDEX(Z155,1),IF('1. ALG II Monats-Berechnung'!$L$1="Sachsen-Anhalt",INDEX(AB155,1),IF('1. ALG II Monats-Berechnung'!$L$1="Schleswig-Holstein",INDEX(AD155,1),IF('1. ALG II Monats-Berechnung'!$L$1="Thüringen",INDEX(AF155,1),""))))))))))))))))</f>
        <v>Ibbenbüren, Stadt</v>
      </c>
      <c r="C519" t="str">
        <f>IF('1. ALG II Monats-Berechnung'!$L$1="Baden-Württemberg",INDEX(C155,1),IF('1. ALG II Monats-Berechnung'!$L$1="Bayern",INDEX(E155,1),IF('1. ALG II Monats-Berechnung'!$L$1="Berlin",INDEX(G155,1),IF('1. ALG II Monats-Berechnung'!$L$1="Brandenburg",INDEX(I155,1),IF('1. ALG II Monats-Berechnung'!$L$1="Bremen",INDEX(K155,1),IF('1. ALG II Monats-Berechnung'!$L$1="Hamburg",INDEX(M155,1),IF('1. ALG II Monats-Berechnung'!$L$1="Hessen",INDEX(O155,1),IF('1. ALG II Monats-Berechnung'!$L$1="Mecklenburg-Vorpommern",INDEX(Q155,1),IF('1. ALG II Monats-Berechnung'!$L$1="Niedersachsen",INDEX(S155,1),IF('1. ALG II Monats-Berechnung'!$L$1="Nordrhein-Westfalen",INDEX(U155,1),IF('1. ALG II Monats-Berechnung'!$L$1="Rheinland-Pfalz",INDEX(W155,1),IF('1. ALG II Monats-Berechnung'!$L$1="Saarland",INDEX(Y155,1),IF('1. ALG II Monats-Berechnung'!$L$1="Sachsen",INDEX(AA155,1),IF('1. ALG II Monats-Berechnung'!$L$1="Sachsen-Anhalt",INDEX(AC155,1),IF('1. ALG II Monats-Berechnung'!$L$1="Schleswig-Holstein",INDEX(AE155,1),IF('1. ALG II Monats-Berechnung'!$L$1="Thüringen",INDEX(AG155,1),""))))))))))))))))</f>
        <v>II</v>
      </c>
    </row>
    <row r="520" spans="2:3" x14ac:dyDescent="0.2">
      <c r="B520" t="str">
        <f>IF('1. ALG II Monats-Berechnung'!$L$1="Baden-Württemberg",INDEX(B156,1),IF('1. ALG II Monats-Berechnung'!$L$1="Bayern",INDEX(D156,1),IF('1. ALG II Monats-Berechnung'!$L$1="Berlin",INDEX(F156,1),IF('1. ALG II Monats-Berechnung'!$L$1="Brandenburg",INDEX(H156,1),IF('1. ALG II Monats-Berechnung'!$L$1="Bremen",INDEX(J156,1),IF('1. ALG II Monats-Berechnung'!$L$1="Hamburg",INDEX(L156,1),IF('1. ALG II Monats-Berechnung'!$L$1="Hessen",INDEX(N156,1),IF('1. ALG II Monats-Berechnung'!$L$1="Mecklenburg-Vorpommern",INDEX(P156,1),IF('1. ALG II Monats-Berechnung'!$L$1="Niedersachsen",INDEX(R156,1),IF('1. ALG II Monats-Berechnung'!$L$1="Nordrhein-Westfalen",INDEX(T156,1),IF('1. ALG II Monats-Berechnung'!$L$1="Rheinland-Pfalz",INDEX(V156,1),IF('1. ALG II Monats-Berechnung'!$L$1="Saarland",INDEX(X156,1),IF('1. ALG II Monats-Berechnung'!$L$1="Sachsen",INDEX(Z156,1),IF('1. ALG II Monats-Berechnung'!$L$1="Sachsen-Anhalt",INDEX(AB156,1),IF('1. ALG II Monats-Berechnung'!$L$1="Schleswig-Holstein",INDEX(AD156,1),IF('1. ALG II Monats-Berechnung'!$L$1="Thüringen",INDEX(AF156,1),""))))))))))))))))</f>
        <v>Iserlohn, Stadt</v>
      </c>
      <c r="C520" t="str">
        <f>IF('1. ALG II Monats-Berechnung'!$L$1="Baden-Württemberg",INDEX(C156,1),IF('1. ALG II Monats-Berechnung'!$L$1="Bayern",INDEX(E156,1),IF('1. ALG II Monats-Berechnung'!$L$1="Berlin",INDEX(G156,1),IF('1. ALG II Monats-Berechnung'!$L$1="Brandenburg",INDEX(I156,1),IF('1. ALG II Monats-Berechnung'!$L$1="Bremen",INDEX(K156,1),IF('1. ALG II Monats-Berechnung'!$L$1="Hamburg",INDEX(M156,1),IF('1. ALG II Monats-Berechnung'!$L$1="Hessen",INDEX(O156,1),IF('1. ALG II Monats-Berechnung'!$L$1="Mecklenburg-Vorpommern",INDEX(Q156,1),IF('1. ALG II Monats-Berechnung'!$L$1="Niedersachsen",INDEX(S156,1),IF('1. ALG II Monats-Berechnung'!$L$1="Nordrhein-Westfalen",INDEX(U156,1),IF('1. ALG II Monats-Berechnung'!$L$1="Rheinland-Pfalz",INDEX(W156,1),IF('1. ALG II Monats-Berechnung'!$L$1="Saarland",INDEX(Y156,1),IF('1. ALG II Monats-Berechnung'!$L$1="Sachsen",INDEX(AA156,1),IF('1. ALG II Monats-Berechnung'!$L$1="Sachsen-Anhalt",INDEX(AC156,1),IF('1. ALG II Monats-Berechnung'!$L$1="Schleswig-Holstein",INDEX(AE156,1),IF('1. ALG II Monats-Berechnung'!$L$1="Thüringen",INDEX(AG156,1),""))))))))))))))))</f>
        <v>III</v>
      </c>
    </row>
    <row r="521" spans="2:3" x14ac:dyDescent="0.2">
      <c r="B521" t="str">
        <f>IF('1. ALG II Monats-Berechnung'!$L$1="Baden-Württemberg",INDEX(B157,1),IF('1. ALG II Monats-Berechnung'!$L$1="Bayern",INDEX(D157,1),IF('1. ALG II Monats-Berechnung'!$L$1="Berlin",INDEX(F157,1),IF('1. ALG II Monats-Berechnung'!$L$1="Brandenburg",INDEX(H157,1),IF('1. ALG II Monats-Berechnung'!$L$1="Bremen",INDEX(J157,1),IF('1. ALG II Monats-Berechnung'!$L$1="Hamburg",INDEX(L157,1),IF('1. ALG II Monats-Berechnung'!$L$1="Hessen",INDEX(N157,1),IF('1. ALG II Monats-Berechnung'!$L$1="Mecklenburg-Vorpommern",INDEX(P157,1),IF('1. ALG II Monats-Berechnung'!$L$1="Niedersachsen",INDEX(R157,1),IF('1. ALG II Monats-Berechnung'!$L$1="Nordrhein-Westfalen",INDEX(T157,1),IF('1. ALG II Monats-Berechnung'!$L$1="Rheinland-Pfalz",INDEX(V157,1),IF('1. ALG II Monats-Berechnung'!$L$1="Saarland",INDEX(X157,1),IF('1. ALG II Monats-Berechnung'!$L$1="Sachsen",INDEX(Z157,1),IF('1. ALG II Monats-Berechnung'!$L$1="Sachsen-Anhalt",INDEX(AB157,1),IF('1. ALG II Monats-Berechnung'!$L$1="Schleswig-Holstein",INDEX(AD157,1),IF('1. ALG II Monats-Berechnung'!$L$1="Thüringen",INDEX(AF157,1),""))))))))))))))))</f>
        <v>Isselburg, Stadt</v>
      </c>
      <c r="C521" t="str">
        <f>IF('1. ALG II Monats-Berechnung'!$L$1="Baden-Württemberg",INDEX(C157,1),IF('1. ALG II Monats-Berechnung'!$L$1="Bayern",INDEX(E157,1),IF('1. ALG II Monats-Berechnung'!$L$1="Berlin",INDEX(G157,1),IF('1. ALG II Monats-Berechnung'!$L$1="Brandenburg",INDEX(I157,1),IF('1. ALG II Monats-Berechnung'!$L$1="Bremen",INDEX(K157,1),IF('1. ALG II Monats-Berechnung'!$L$1="Hamburg",INDEX(M157,1),IF('1. ALG II Monats-Berechnung'!$L$1="Hessen",INDEX(O157,1),IF('1. ALG II Monats-Berechnung'!$L$1="Mecklenburg-Vorpommern",INDEX(Q157,1),IF('1. ALG II Monats-Berechnung'!$L$1="Niedersachsen",INDEX(S157,1),IF('1. ALG II Monats-Berechnung'!$L$1="Nordrhein-Westfalen",INDEX(U157,1),IF('1. ALG II Monats-Berechnung'!$L$1="Rheinland-Pfalz",INDEX(W157,1),IF('1. ALG II Monats-Berechnung'!$L$1="Saarland",INDEX(Y157,1),IF('1. ALG II Monats-Berechnung'!$L$1="Sachsen",INDEX(AA157,1),IF('1. ALG II Monats-Berechnung'!$L$1="Sachsen-Anhalt",INDEX(AC157,1),IF('1. ALG II Monats-Berechnung'!$L$1="Schleswig-Holstein",INDEX(AE157,1),IF('1. ALG II Monats-Berechnung'!$L$1="Thüringen",INDEX(AG157,1),""))))))))))))))))</f>
        <v>II</v>
      </c>
    </row>
    <row r="522" spans="2:3" x14ac:dyDescent="0.2">
      <c r="B522" t="str">
        <f>IF('1. ALG II Monats-Berechnung'!$L$1="Baden-Württemberg",INDEX(B158,1),IF('1. ALG II Monats-Berechnung'!$L$1="Bayern",INDEX(D158,1),IF('1. ALG II Monats-Berechnung'!$L$1="Berlin",INDEX(F158,1),IF('1. ALG II Monats-Berechnung'!$L$1="Brandenburg",INDEX(H158,1),IF('1. ALG II Monats-Berechnung'!$L$1="Bremen",INDEX(J158,1),IF('1. ALG II Monats-Berechnung'!$L$1="Hamburg",INDEX(L158,1),IF('1. ALG II Monats-Berechnung'!$L$1="Hessen",INDEX(N158,1),IF('1. ALG II Monats-Berechnung'!$L$1="Mecklenburg-Vorpommern",INDEX(P158,1),IF('1. ALG II Monats-Berechnung'!$L$1="Niedersachsen",INDEX(R158,1),IF('1. ALG II Monats-Berechnung'!$L$1="Nordrhein-Westfalen",INDEX(T158,1),IF('1. ALG II Monats-Berechnung'!$L$1="Rheinland-Pfalz",INDEX(V158,1),IF('1. ALG II Monats-Berechnung'!$L$1="Saarland",INDEX(X158,1),IF('1. ALG II Monats-Berechnung'!$L$1="Sachsen",INDEX(Z158,1),IF('1. ALG II Monats-Berechnung'!$L$1="Sachsen-Anhalt",INDEX(AB158,1),IF('1. ALG II Monats-Berechnung'!$L$1="Schleswig-Holstein",INDEX(AD158,1),IF('1. ALG II Monats-Berechnung'!$L$1="Thüringen",INDEX(AF158,1),""))))))))))))))))</f>
        <v>Issum</v>
      </c>
      <c r="C522" t="str">
        <f>IF('1. ALG II Monats-Berechnung'!$L$1="Baden-Württemberg",INDEX(C158,1),IF('1. ALG II Monats-Berechnung'!$L$1="Bayern",INDEX(E158,1),IF('1. ALG II Monats-Berechnung'!$L$1="Berlin",INDEX(G158,1),IF('1. ALG II Monats-Berechnung'!$L$1="Brandenburg",INDEX(I158,1),IF('1. ALG II Monats-Berechnung'!$L$1="Bremen",INDEX(K158,1),IF('1. ALG II Monats-Berechnung'!$L$1="Hamburg",INDEX(M158,1),IF('1. ALG II Monats-Berechnung'!$L$1="Hessen",INDEX(O158,1),IF('1. ALG II Monats-Berechnung'!$L$1="Mecklenburg-Vorpommern",INDEX(Q158,1),IF('1. ALG II Monats-Berechnung'!$L$1="Niedersachsen",INDEX(S158,1),IF('1. ALG II Monats-Berechnung'!$L$1="Nordrhein-Westfalen",INDEX(U158,1),IF('1. ALG II Monats-Berechnung'!$L$1="Rheinland-Pfalz",INDEX(W158,1),IF('1. ALG II Monats-Berechnung'!$L$1="Saarland",INDEX(Y158,1),IF('1. ALG II Monats-Berechnung'!$L$1="Sachsen",INDEX(AA158,1),IF('1. ALG II Monats-Berechnung'!$L$1="Sachsen-Anhalt",INDEX(AC158,1),IF('1. ALG II Monats-Berechnung'!$L$1="Schleswig-Holstein",INDEX(AE158,1),IF('1. ALG II Monats-Berechnung'!$L$1="Thüringen",INDEX(AG158,1),""))))))))))))))))</f>
        <v>III</v>
      </c>
    </row>
    <row r="523" spans="2:3" x14ac:dyDescent="0.2">
      <c r="B523" t="str">
        <f>IF('1. ALG II Monats-Berechnung'!$L$1="Baden-Württemberg",INDEX(B159,1),IF('1. ALG II Monats-Berechnung'!$L$1="Bayern",INDEX(D159,1),IF('1. ALG II Monats-Berechnung'!$L$1="Berlin",INDEX(F159,1),IF('1. ALG II Monats-Berechnung'!$L$1="Brandenburg",INDEX(H159,1),IF('1. ALG II Monats-Berechnung'!$L$1="Bremen",INDEX(J159,1),IF('1. ALG II Monats-Berechnung'!$L$1="Hamburg",INDEX(L159,1),IF('1. ALG II Monats-Berechnung'!$L$1="Hessen",INDEX(N159,1),IF('1. ALG II Monats-Berechnung'!$L$1="Mecklenburg-Vorpommern",INDEX(P159,1),IF('1. ALG II Monats-Berechnung'!$L$1="Niedersachsen",INDEX(R159,1),IF('1. ALG II Monats-Berechnung'!$L$1="Nordrhein-Westfalen",INDEX(T159,1),IF('1. ALG II Monats-Berechnung'!$L$1="Rheinland-Pfalz",INDEX(V159,1),IF('1. ALG II Monats-Berechnung'!$L$1="Saarland",INDEX(X159,1),IF('1. ALG II Monats-Berechnung'!$L$1="Sachsen",INDEX(Z159,1),IF('1. ALG II Monats-Berechnung'!$L$1="Sachsen-Anhalt",INDEX(AB159,1),IF('1. ALG II Monats-Berechnung'!$L$1="Schleswig-Holstein",INDEX(AD159,1),IF('1. ALG II Monats-Berechnung'!$L$1="Thüringen",INDEX(AF159,1),""))))))))))))))))</f>
        <v>Jüchen</v>
      </c>
      <c r="C523" t="str">
        <f>IF('1. ALG II Monats-Berechnung'!$L$1="Baden-Württemberg",INDEX(C159,1),IF('1. ALG II Monats-Berechnung'!$L$1="Bayern",INDEX(E159,1),IF('1. ALG II Monats-Berechnung'!$L$1="Berlin",INDEX(G159,1),IF('1. ALG II Monats-Berechnung'!$L$1="Brandenburg",INDEX(I159,1),IF('1. ALG II Monats-Berechnung'!$L$1="Bremen",INDEX(K159,1),IF('1. ALG II Monats-Berechnung'!$L$1="Hamburg",INDEX(M159,1),IF('1. ALG II Monats-Berechnung'!$L$1="Hessen",INDEX(O159,1),IF('1. ALG II Monats-Berechnung'!$L$1="Mecklenburg-Vorpommern",INDEX(Q159,1),IF('1. ALG II Monats-Berechnung'!$L$1="Niedersachsen",INDEX(S159,1),IF('1. ALG II Monats-Berechnung'!$L$1="Nordrhein-Westfalen",INDEX(U159,1),IF('1. ALG II Monats-Berechnung'!$L$1="Rheinland-Pfalz",INDEX(W159,1),IF('1. ALG II Monats-Berechnung'!$L$1="Saarland",INDEX(Y159,1),IF('1. ALG II Monats-Berechnung'!$L$1="Sachsen",INDEX(AA159,1),IF('1. ALG II Monats-Berechnung'!$L$1="Sachsen-Anhalt",INDEX(AC159,1),IF('1. ALG II Monats-Berechnung'!$L$1="Schleswig-Holstein",INDEX(AE159,1),IF('1. ALG II Monats-Berechnung'!$L$1="Thüringen",INDEX(AG159,1),""))))))))))))))))</f>
        <v>III</v>
      </c>
    </row>
    <row r="524" spans="2:3" x14ac:dyDescent="0.2">
      <c r="B524" t="str">
        <f>IF('1. ALG II Monats-Berechnung'!$L$1="Baden-Württemberg",INDEX(B160,1),IF('1. ALG II Monats-Berechnung'!$L$1="Bayern",INDEX(D160,1),IF('1. ALG II Monats-Berechnung'!$L$1="Berlin",INDEX(F160,1),IF('1. ALG II Monats-Berechnung'!$L$1="Brandenburg",INDEX(H160,1),IF('1. ALG II Monats-Berechnung'!$L$1="Bremen",INDEX(J160,1),IF('1. ALG II Monats-Berechnung'!$L$1="Hamburg",INDEX(L160,1),IF('1. ALG II Monats-Berechnung'!$L$1="Hessen",INDEX(N160,1),IF('1. ALG II Monats-Berechnung'!$L$1="Mecklenburg-Vorpommern",INDEX(P160,1),IF('1. ALG II Monats-Berechnung'!$L$1="Niedersachsen",INDEX(R160,1),IF('1. ALG II Monats-Berechnung'!$L$1="Nordrhein-Westfalen",INDEX(T160,1),IF('1. ALG II Monats-Berechnung'!$L$1="Rheinland-Pfalz",INDEX(V160,1),IF('1. ALG II Monats-Berechnung'!$L$1="Saarland",INDEX(X160,1),IF('1. ALG II Monats-Berechnung'!$L$1="Sachsen",INDEX(Z160,1),IF('1. ALG II Monats-Berechnung'!$L$1="Sachsen-Anhalt",INDEX(AB160,1),IF('1. ALG II Monats-Berechnung'!$L$1="Schleswig-Holstein",INDEX(AD160,1),IF('1. ALG II Monats-Berechnung'!$L$1="Thüringen",INDEX(AF160,1),""))))))))))))))))</f>
        <v>Jülich, Stadt</v>
      </c>
      <c r="C524" t="str">
        <f>IF('1. ALG II Monats-Berechnung'!$L$1="Baden-Württemberg",INDEX(C160,1),IF('1. ALG II Monats-Berechnung'!$L$1="Bayern",INDEX(E160,1),IF('1. ALG II Monats-Berechnung'!$L$1="Berlin",INDEX(G160,1),IF('1. ALG II Monats-Berechnung'!$L$1="Brandenburg",INDEX(I160,1),IF('1. ALG II Monats-Berechnung'!$L$1="Bremen",INDEX(K160,1),IF('1. ALG II Monats-Berechnung'!$L$1="Hamburg",INDEX(M160,1),IF('1. ALG II Monats-Berechnung'!$L$1="Hessen",INDEX(O160,1),IF('1. ALG II Monats-Berechnung'!$L$1="Mecklenburg-Vorpommern",INDEX(Q160,1),IF('1. ALG II Monats-Berechnung'!$L$1="Niedersachsen",INDEX(S160,1),IF('1. ALG II Monats-Berechnung'!$L$1="Nordrhein-Westfalen",INDEX(U160,1),IF('1. ALG II Monats-Berechnung'!$L$1="Rheinland-Pfalz",INDEX(W160,1),IF('1. ALG II Monats-Berechnung'!$L$1="Saarland",INDEX(Y160,1),IF('1. ALG II Monats-Berechnung'!$L$1="Sachsen",INDEX(AA160,1),IF('1. ALG II Monats-Berechnung'!$L$1="Sachsen-Anhalt",INDEX(AC160,1),IF('1. ALG II Monats-Berechnung'!$L$1="Schleswig-Holstein",INDEX(AE160,1),IF('1. ALG II Monats-Berechnung'!$L$1="Thüringen",INDEX(AG160,1),""))))))))))))))))</f>
        <v>III</v>
      </c>
    </row>
    <row r="525" spans="2:3" x14ac:dyDescent="0.2">
      <c r="B525" t="str">
        <f>IF('1. ALG II Monats-Berechnung'!$L$1="Baden-Württemberg",INDEX(B161,1),IF('1. ALG II Monats-Berechnung'!$L$1="Bayern",INDEX(D161,1),IF('1. ALG II Monats-Berechnung'!$L$1="Berlin",INDEX(F161,1),IF('1. ALG II Monats-Berechnung'!$L$1="Brandenburg",INDEX(H161,1),IF('1. ALG II Monats-Berechnung'!$L$1="Bremen",INDEX(J161,1),IF('1. ALG II Monats-Berechnung'!$L$1="Hamburg",INDEX(L161,1),IF('1. ALG II Monats-Berechnung'!$L$1="Hessen",INDEX(N161,1),IF('1. ALG II Monats-Berechnung'!$L$1="Mecklenburg-Vorpommern",INDEX(P161,1),IF('1. ALG II Monats-Berechnung'!$L$1="Niedersachsen",INDEX(R161,1),IF('1. ALG II Monats-Berechnung'!$L$1="Nordrhein-Westfalen",INDEX(T161,1),IF('1. ALG II Monats-Berechnung'!$L$1="Rheinland-Pfalz",INDEX(V161,1),IF('1. ALG II Monats-Berechnung'!$L$1="Saarland",INDEX(X161,1),IF('1. ALG II Monats-Berechnung'!$L$1="Sachsen",INDEX(Z161,1),IF('1. ALG II Monats-Berechnung'!$L$1="Sachsen-Anhalt",INDEX(AB161,1),IF('1. ALG II Monats-Berechnung'!$L$1="Schleswig-Holstein",INDEX(AD161,1),IF('1. ALG II Monats-Berechnung'!$L$1="Thüringen",INDEX(AF161,1),""))))))))))))))))</f>
        <v>Kaarst, Stadt</v>
      </c>
      <c r="C525" t="str">
        <f>IF('1. ALG II Monats-Berechnung'!$L$1="Baden-Württemberg",INDEX(C161,1),IF('1. ALG II Monats-Berechnung'!$L$1="Bayern",INDEX(E161,1),IF('1. ALG II Monats-Berechnung'!$L$1="Berlin",INDEX(G161,1),IF('1. ALG II Monats-Berechnung'!$L$1="Brandenburg",INDEX(I161,1),IF('1. ALG II Monats-Berechnung'!$L$1="Bremen",INDEX(K161,1),IF('1. ALG II Monats-Berechnung'!$L$1="Hamburg",INDEX(M161,1),IF('1. ALG II Monats-Berechnung'!$L$1="Hessen",INDEX(O161,1),IF('1. ALG II Monats-Berechnung'!$L$1="Mecklenburg-Vorpommern",INDEX(Q161,1),IF('1. ALG II Monats-Berechnung'!$L$1="Niedersachsen",INDEX(S161,1),IF('1. ALG II Monats-Berechnung'!$L$1="Nordrhein-Westfalen",INDEX(U161,1),IF('1. ALG II Monats-Berechnung'!$L$1="Rheinland-Pfalz",INDEX(W161,1),IF('1. ALG II Monats-Berechnung'!$L$1="Saarland",INDEX(Y161,1),IF('1. ALG II Monats-Berechnung'!$L$1="Sachsen",INDEX(AA161,1),IF('1. ALG II Monats-Berechnung'!$L$1="Sachsen-Anhalt",INDEX(AC161,1),IF('1. ALG II Monats-Berechnung'!$L$1="Schleswig-Holstein",INDEX(AE161,1),IF('1. ALG II Monats-Berechnung'!$L$1="Thüringen",INDEX(AG161,1),""))))))))))))))))</f>
        <v>V</v>
      </c>
    </row>
    <row r="526" spans="2:3" x14ac:dyDescent="0.2">
      <c r="B526" t="str">
        <f>IF('1. ALG II Monats-Berechnung'!$L$1="Baden-Württemberg",INDEX(B162,1),IF('1. ALG II Monats-Berechnung'!$L$1="Bayern",INDEX(D162,1),IF('1. ALG II Monats-Berechnung'!$L$1="Berlin",INDEX(F162,1),IF('1. ALG II Monats-Berechnung'!$L$1="Brandenburg",INDEX(H162,1),IF('1. ALG II Monats-Berechnung'!$L$1="Bremen",INDEX(J162,1),IF('1. ALG II Monats-Berechnung'!$L$1="Hamburg",INDEX(L162,1),IF('1. ALG II Monats-Berechnung'!$L$1="Hessen",INDEX(N162,1),IF('1. ALG II Monats-Berechnung'!$L$1="Mecklenburg-Vorpommern",INDEX(P162,1),IF('1. ALG II Monats-Berechnung'!$L$1="Niedersachsen",INDEX(R162,1),IF('1. ALG II Monats-Berechnung'!$L$1="Nordrhein-Westfalen",INDEX(T162,1),IF('1. ALG II Monats-Berechnung'!$L$1="Rheinland-Pfalz",INDEX(V162,1),IF('1. ALG II Monats-Berechnung'!$L$1="Saarland",INDEX(X162,1),IF('1. ALG II Monats-Berechnung'!$L$1="Sachsen",INDEX(Z162,1),IF('1. ALG II Monats-Berechnung'!$L$1="Sachsen-Anhalt",INDEX(AB162,1),IF('1. ALG II Monats-Berechnung'!$L$1="Schleswig-Holstein",INDEX(AD162,1),IF('1. ALG II Monats-Berechnung'!$L$1="Thüringen",INDEX(AF162,1),""))))))))))))))))</f>
        <v>Kalkar, Stadt</v>
      </c>
      <c r="C526" t="str">
        <f>IF('1. ALG II Monats-Berechnung'!$L$1="Baden-Württemberg",INDEX(C162,1),IF('1. ALG II Monats-Berechnung'!$L$1="Bayern",INDEX(E162,1),IF('1. ALG II Monats-Berechnung'!$L$1="Berlin",INDEX(G162,1),IF('1. ALG II Monats-Berechnung'!$L$1="Brandenburg",INDEX(I162,1),IF('1. ALG II Monats-Berechnung'!$L$1="Bremen",INDEX(K162,1),IF('1. ALG II Monats-Berechnung'!$L$1="Hamburg",INDEX(M162,1),IF('1. ALG II Monats-Berechnung'!$L$1="Hessen",INDEX(O162,1),IF('1. ALG II Monats-Berechnung'!$L$1="Mecklenburg-Vorpommern",INDEX(Q162,1),IF('1. ALG II Monats-Berechnung'!$L$1="Niedersachsen",INDEX(S162,1),IF('1. ALG II Monats-Berechnung'!$L$1="Nordrhein-Westfalen",INDEX(U162,1),IF('1. ALG II Monats-Berechnung'!$L$1="Rheinland-Pfalz",INDEX(W162,1),IF('1. ALG II Monats-Berechnung'!$L$1="Saarland",INDEX(Y162,1),IF('1. ALG II Monats-Berechnung'!$L$1="Sachsen",INDEX(AA162,1),IF('1. ALG II Monats-Berechnung'!$L$1="Sachsen-Anhalt",INDEX(AC162,1),IF('1. ALG II Monats-Berechnung'!$L$1="Schleswig-Holstein",INDEX(AE162,1),IF('1. ALG II Monats-Berechnung'!$L$1="Thüringen",INDEX(AG162,1),""))))))))))))))))</f>
        <v>II</v>
      </c>
    </row>
    <row r="527" spans="2:3" x14ac:dyDescent="0.2">
      <c r="B527" t="str">
        <f>IF('1. ALG II Monats-Berechnung'!$L$1="Baden-Württemberg",INDEX(B163,1),IF('1. ALG II Monats-Berechnung'!$L$1="Bayern",INDEX(D163,1),IF('1. ALG II Monats-Berechnung'!$L$1="Berlin",INDEX(F163,1),IF('1. ALG II Monats-Berechnung'!$L$1="Brandenburg",INDEX(H163,1),IF('1. ALG II Monats-Berechnung'!$L$1="Bremen",INDEX(J163,1),IF('1. ALG II Monats-Berechnung'!$L$1="Hamburg",INDEX(L163,1),IF('1. ALG II Monats-Berechnung'!$L$1="Hessen",INDEX(N163,1),IF('1. ALG II Monats-Berechnung'!$L$1="Mecklenburg-Vorpommern",INDEX(P163,1),IF('1. ALG II Monats-Berechnung'!$L$1="Niedersachsen",INDEX(R163,1),IF('1. ALG II Monats-Berechnung'!$L$1="Nordrhein-Westfalen",INDEX(T163,1),IF('1. ALG II Monats-Berechnung'!$L$1="Rheinland-Pfalz",INDEX(V163,1),IF('1. ALG II Monats-Berechnung'!$L$1="Saarland",INDEX(X163,1),IF('1. ALG II Monats-Berechnung'!$L$1="Sachsen",INDEX(Z163,1),IF('1. ALG II Monats-Berechnung'!$L$1="Sachsen-Anhalt",INDEX(AB163,1),IF('1. ALG II Monats-Berechnung'!$L$1="Schleswig-Holstein",INDEX(AD163,1),IF('1. ALG II Monats-Berechnung'!$L$1="Thüringen",INDEX(AF163,1),""))))))))))))))))</f>
        <v>Kall</v>
      </c>
      <c r="C527" t="str">
        <f>IF('1. ALG II Monats-Berechnung'!$L$1="Baden-Württemberg",INDEX(C163,1),IF('1. ALG II Monats-Berechnung'!$L$1="Bayern",INDEX(E163,1),IF('1. ALG II Monats-Berechnung'!$L$1="Berlin",INDEX(G163,1),IF('1. ALG II Monats-Berechnung'!$L$1="Brandenburg",INDEX(I163,1),IF('1. ALG II Monats-Berechnung'!$L$1="Bremen",INDEX(K163,1),IF('1. ALG II Monats-Berechnung'!$L$1="Hamburg",INDEX(M163,1),IF('1. ALG II Monats-Berechnung'!$L$1="Hessen",INDEX(O163,1),IF('1. ALG II Monats-Berechnung'!$L$1="Mecklenburg-Vorpommern",INDEX(Q163,1),IF('1. ALG II Monats-Berechnung'!$L$1="Niedersachsen",INDEX(S163,1),IF('1. ALG II Monats-Berechnung'!$L$1="Nordrhein-Westfalen",INDEX(U163,1),IF('1. ALG II Monats-Berechnung'!$L$1="Rheinland-Pfalz",INDEX(W163,1),IF('1. ALG II Monats-Berechnung'!$L$1="Saarland",INDEX(Y163,1),IF('1. ALG II Monats-Berechnung'!$L$1="Sachsen",INDEX(AA163,1),IF('1. ALG II Monats-Berechnung'!$L$1="Sachsen-Anhalt",INDEX(AC163,1),IF('1. ALG II Monats-Berechnung'!$L$1="Schleswig-Holstein",INDEX(AE163,1),IF('1. ALG II Monats-Berechnung'!$L$1="Thüringen",INDEX(AG163,1),""))))))))))))))))</f>
        <v>II</v>
      </c>
    </row>
    <row r="528" spans="2:3" x14ac:dyDescent="0.2">
      <c r="B528" t="str">
        <f>IF('1. ALG II Monats-Berechnung'!$L$1="Baden-Württemberg",INDEX(B164,1),IF('1. ALG II Monats-Berechnung'!$L$1="Bayern",INDEX(D164,1),IF('1. ALG II Monats-Berechnung'!$L$1="Berlin",INDEX(F164,1),IF('1. ALG II Monats-Berechnung'!$L$1="Brandenburg",INDEX(H164,1),IF('1. ALG II Monats-Berechnung'!$L$1="Bremen",INDEX(J164,1),IF('1. ALG II Monats-Berechnung'!$L$1="Hamburg",INDEX(L164,1),IF('1. ALG II Monats-Berechnung'!$L$1="Hessen",INDEX(N164,1),IF('1. ALG II Monats-Berechnung'!$L$1="Mecklenburg-Vorpommern",INDEX(P164,1),IF('1. ALG II Monats-Berechnung'!$L$1="Niedersachsen",INDEX(R164,1),IF('1. ALG II Monats-Berechnung'!$L$1="Nordrhein-Westfalen",INDEX(T164,1),IF('1. ALG II Monats-Berechnung'!$L$1="Rheinland-Pfalz",INDEX(V164,1),IF('1. ALG II Monats-Berechnung'!$L$1="Saarland",INDEX(X164,1),IF('1. ALG II Monats-Berechnung'!$L$1="Sachsen",INDEX(Z164,1),IF('1. ALG II Monats-Berechnung'!$L$1="Sachsen-Anhalt",INDEX(AB164,1),IF('1. ALG II Monats-Berechnung'!$L$1="Schleswig-Holstein",INDEX(AD164,1),IF('1. ALG II Monats-Berechnung'!$L$1="Thüringen",INDEX(AF164,1),""))))))))))))))))</f>
        <v>Kalletal</v>
      </c>
      <c r="C528" t="str">
        <f>IF('1. ALG II Monats-Berechnung'!$L$1="Baden-Württemberg",INDEX(C164,1),IF('1. ALG II Monats-Berechnung'!$L$1="Bayern",INDEX(E164,1),IF('1. ALG II Monats-Berechnung'!$L$1="Berlin",INDEX(G164,1),IF('1. ALG II Monats-Berechnung'!$L$1="Brandenburg",INDEX(I164,1),IF('1. ALG II Monats-Berechnung'!$L$1="Bremen",INDEX(K164,1),IF('1. ALG II Monats-Berechnung'!$L$1="Hamburg",INDEX(M164,1),IF('1. ALG II Monats-Berechnung'!$L$1="Hessen",INDEX(O164,1),IF('1. ALG II Monats-Berechnung'!$L$1="Mecklenburg-Vorpommern",INDEX(Q164,1),IF('1. ALG II Monats-Berechnung'!$L$1="Niedersachsen",INDEX(S164,1),IF('1. ALG II Monats-Berechnung'!$L$1="Nordrhein-Westfalen",INDEX(U164,1),IF('1. ALG II Monats-Berechnung'!$L$1="Rheinland-Pfalz",INDEX(W164,1),IF('1. ALG II Monats-Berechnung'!$L$1="Saarland",INDEX(Y164,1),IF('1. ALG II Monats-Berechnung'!$L$1="Sachsen",INDEX(AA164,1),IF('1. ALG II Monats-Berechnung'!$L$1="Sachsen-Anhalt",INDEX(AC164,1),IF('1. ALG II Monats-Berechnung'!$L$1="Schleswig-Holstein",INDEX(AE164,1),IF('1. ALG II Monats-Berechnung'!$L$1="Thüringen",INDEX(AG164,1),""))))))))))))))))</f>
        <v>I</v>
      </c>
    </row>
    <row r="529" spans="2:3" x14ac:dyDescent="0.2">
      <c r="B529" t="str">
        <f>IF('1. ALG II Monats-Berechnung'!$L$1="Baden-Württemberg",INDEX(B165,1),IF('1. ALG II Monats-Berechnung'!$L$1="Bayern",INDEX(D165,1),IF('1. ALG II Monats-Berechnung'!$L$1="Berlin",INDEX(F165,1),IF('1. ALG II Monats-Berechnung'!$L$1="Brandenburg",INDEX(H165,1),IF('1. ALG II Monats-Berechnung'!$L$1="Bremen",INDEX(J165,1),IF('1. ALG II Monats-Berechnung'!$L$1="Hamburg",INDEX(L165,1),IF('1. ALG II Monats-Berechnung'!$L$1="Hessen",INDEX(N165,1),IF('1. ALG II Monats-Berechnung'!$L$1="Mecklenburg-Vorpommern",INDEX(P165,1),IF('1. ALG II Monats-Berechnung'!$L$1="Niedersachsen",INDEX(R165,1),IF('1. ALG II Monats-Berechnung'!$L$1="Nordrhein-Westfalen",INDEX(T165,1),IF('1. ALG II Monats-Berechnung'!$L$1="Rheinland-Pfalz",INDEX(V165,1),IF('1. ALG II Monats-Berechnung'!$L$1="Saarland",INDEX(X165,1),IF('1. ALG II Monats-Berechnung'!$L$1="Sachsen",INDEX(Z165,1),IF('1. ALG II Monats-Berechnung'!$L$1="Sachsen-Anhalt",INDEX(AB165,1),IF('1. ALG II Monats-Berechnung'!$L$1="Schleswig-Holstein",INDEX(AD165,1),IF('1. ALG II Monats-Berechnung'!$L$1="Thüringen",INDEX(AF165,1),""))))))))))))))))</f>
        <v>Kamen, Stadt</v>
      </c>
      <c r="C529" t="str">
        <f>IF('1. ALG II Monats-Berechnung'!$L$1="Baden-Württemberg",INDEX(C165,1),IF('1. ALG II Monats-Berechnung'!$L$1="Bayern",INDEX(E165,1),IF('1. ALG II Monats-Berechnung'!$L$1="Berlin",INDEX(G165,1),IF('1. ALG II Monats-Berechnung'!$L$1="Brandenburg",INDEX(I165,1),IF('1. ALG II Monats-Berechnung'!$L$1="Bremen",INDEX(K165,1),IF('1. ALG II Monats-Berechnung'!$L$1="Hamburg",INDEX(M165,1),IF('1. ALG II Monats-Berechnung'!$L$1="Hessen",INDEX(O165,1),IF('1. ALG II Monats-Berechnung'!$L$1="Mecklenburg-Vorpommern",INDEX(Q165,1),IF('1. ALG II Monats-Berechnung'!$L$1="Niedersachsen",INDEX(S165,1),IF('1. ALG II Monats-Berechnung'!$L$1="Nordrhein-Westfalen",INDEX(U165,1),IF('1. ALG II Monats-Berechnung'!$L$1="Rheinland-Pfalz",INDEX(W165,1),IF('1. ALG II Monats-Berechnung'!$L$1="Saarland",INDEX(Y165,1),IF('1. ALG II Monats-Berechnung'!$L$1="Sachsen",INDEX(AA165,1),IF('1. ALG II Monats-Berechnung'!$L$1="Sachsen-Anhalt",INDEX(AC165,1),IF('1. ALG II Monats-Berechnung'!$L$1="Schleswig-Holstein",INDEX(AE165,1),IF('1. ALG II Monats-Berechnung'!$L$1="Thüringen",INDEX(AG165,1),""))))))))))))))))</f>
        <v>III</v>
      </c>
    </row>
    <row r="530" spans="2:3" x14ac:dyDescent="0.2">
      <c r="B530" t="str">
        <f>IF('1. ALG II Monats-Berechnung'!$L$1="Baden-Württemberg",INDEX(B166,1),IF('1. ALG II Monats-Berechnung'!$L$1="Bayern",INDEX(D166,1),IF('1. ALG II Monats-Berechnung'!$L$1="Berlin",INDEX(F166,1),IF('1. ALG II Monats-Berechnung'!$L$1="Brandenburg",INDEX(H166,1),IF('1. ALG II Monats-Berechnung'!$L$1="Bremen",INDEX(J166,1),IF('1. ALG II Monats-Berechnung'!$L$1="Hamburg",INDEX(L166,1),IF('1. ALG II Monats-Berechnung'!$L$1="Hessen",INDEX(N166,1),IF('1. ALG II Monats-Berechnung'!$L$1="Mecklenburg-Vorpommern",INDEX(P166,1),IF('1. ALG II Monats-Berechnung'!$L$1="Niedersachsen",INDEX(R166,1),IF('1. ALG II Monats-Berechnung'!$L$1="Nordrhein-Westfalen",INDEX(T166,1),IF('1. ALG II Monats-Berechnung'!$L$1="Rheinland-Pfalz",INDEX(V166,1),IF('1. ALG II Monats-Berechnung'!$L$1="Saarland",INDEX(X166,1),IF('1. ALG II Monats-Berechnung'!$L$1="Sachsen",INDEX(Z166,1),IF('1. ALG II Monats-Berechnung'!$L$1="Sachsen-Anhalt",INDEX(AB166,1),IF('1. ALG II Monats-Berechnung'!$L$1="Schleswig-Holstein",INDEX(AD166,1),IF('1. ALG II Monats-Berechnung'!$L$1="Thüringen",INDEX(AF166,1),""))))))))))))))))</f>
        <v>Kamp-Lintfort, Stadt</v>
      </c>
      <c r="C530" t="str">
        <f>IF('1. ALG II Monats-Berechnung'!$L$1="Baden-Württemberg",INDEX(C166,1),IF('1. ALG II Monats-Berechnung'!$L$1="Bayern",INDEX(E166,1),IF('1. ALG II Monats-Berechnung'!$L$1="Berlin",INDEX(G166,1),IF('1. ALG II Monats-Berechnung'!$L$1="Brandenburg",INDEX(I166,1),IF('1. ALG II Monats-Berechnung'!$L$1="Bremen",INDEX(K166,1),IF('1. ALG II Monats-Berechnung'!$L$1="Hamburg",INDEX(M166,1),IF('1. ALG II Monats-Berechnung'!$L$1="Hessen",INDEX(O166,1),IF('1. ALG II Monats-Berechnung'!$L$1="Mecklenburg-Vorpommern",INDEX(Q166,1),IF('1. ALG II Monats-Berechnung'!$L$1="Niedersachsen",INDEX(S166,1),IF('1. ALG II Monats-Berechnung'!$L$1="Nordrhein-Westfalen",INDEX(U166,1),IF('1. ALG II Monats-Berechnung'!$L$1="Rheinland-Pfalz",INDEX(W166,1),IF('1. ALG II Monats-Berechnung'!$L$1="Saarland",INDEX(Y166,1),IF('1. ALG II Monats-Berechnung'!$L$1="Sachsen",INDEX(AA166,1),IF('1. ALG II Monats-Berechnung'!$L$1="Sachsen-Anhalt",INDEX(AC166,1),IF('1. ALG II Monats-Berechnung'!$L$1="Schleswig-Holstein",INDEX(AE166,1),IF('1. ALG II Monats-Berechnung'!$L$1="Thüringen",INDEX(AG166,1),""))))))))))))))))</f>
        <v>III</v>
      </c>
    </row>
    <row r="531" spans="2:3" x14ac:dyDescent="0.2">
      <c r="B531" t="str">
        <f>IF('1. ALG II Monats-Berechnung'!$L$1="Baden-Württemberg",INDEX(B167,1),IF('1. ALG II Monats-Berechnung'!$L$1="Bayern",INDEX(D167,1),IF('1. ALG II Monats-Berechnung'!$L$1="Berlin",INDEX(F167,1),IF('1. ALG II Monats-Berechnung'!$L$1="Brandenburg",INDEX(H167,1),IF('1. ALG II Monats-Berechnung'!$L$1="Bremen",INDEX(J167,1),IF('1. ALG II Monats-Berechnung'!$L$1="Hamburg",INDEX(L167,1),IF('1. ALG II Monats-Berechnung'!$L$1="Hessen",INDEX(N167,1),IF('1. ALG II Monats-Berechnung'!$L$1="Mecklenburg-Vorpommern",INDEX(P167,1),IF('1. ALG II Monats-Berechnung'!$L$1="Niedersachsen",INDEX(R167,1),IF('1. ALG II Monats-Berechnung'!$L$1="Nordrhein-Westfalen",INDEX(T167,1),IF('1. ALG II Monats-Berechnung'!$L$1="Rheinland-Pfalz",INDEX(V167,1),IF('1. ALG II Monats-Berechnung'!$L$1="Saarland",INDEX(X167,1),IF('1. ALG II Monats-Berechnung'!$L$1="Sachsen",INDEX(Z167,1),IF('1. ALG II Monats-Berechnung'!$L$1="Sachsen-Anhalt",INDEX(AB167,1),IF('1. ALG II Monats-Berechnung'!$L$1="Schleswig-Holstein",INDEX(AD167,1),IF('1. ALG II Monats-Berechnung'!$L$1="Thüringen",INDEX(AF167,1),""))))))))))))))))</f>
        <v>Kempen, Stadt</v>
      </c>
      <c r="C531" t="str">
        <f>IF('1. ALG II Monats-Berechnung'!$L$1="Baden-Württemberg",INDEX(C167,1),IF('1. ALG II Monats-Berechnung'!$L$1="Bayern",INDEX(E167,1),IF('1. ALG II Monats-Berechnung'!$L$1="Berlin",INDEX(G167,1),IF('1. ALG II Monats-Berechnung'!$L$1="Brandenburg",INDEX(I167,1),IF('1. ALG II Monats-Berechnung'!$L$1="Bremen",INDEX(K167,1),IF('1. ALG II Monats-Berechnung'!$L$1="Hamburg",INDEX(M167,1),IF('1. ALG II Monats-Berechnung'!$L$1="Hessen",INDEX(O167,1),IF('1. ALG II Monats-Berechnung'!$L$1="Mecklenburg-Vorpommern",INDEX(Q167,1),IF('1. ALG II Monats-Berechnung'!$L$1="Niedersachsen",INDEX(S167,1),IF('1. ALG II Monats-Berechnung'!$L$1="Nordrhein-Westfalen",INDEX(U167,1),IF('1. ALG II Monats-Berechnung'!$L$1="Rheinland-Pfalz",INDEX(W167,1),IF('1. ALG II Monats-Berechnung'!$L$1="Saarland",INDEX(Y167,1),IF('1. ALG II Monats-Berechnung'!$L$1="Sachsen",INDEX(AA167,1),IF('1. ALG II Monats-Berechnung'!$L$1="Sachsen-Anhalt",INDEX(AC167,1),IF('1. ALG II Monats-Berechnung'!$L$1="Schleswig-Holstein",INDEX(AE167,1),IF('1. ALG II Monats-Berechnung'!$L$1="Thüringen",INDEX(AG167,1),""))))))))))))))))</f>
        <v>III</v>
      </c>
    </row>
    <row r="532" spans="2:3" x14ac:dyDescent="0.2">
      <c r="B532" t="str">
        <f>IF('1. ALG II Monats-Berechnung'!$L$1="Baden-Württemberg",INDEX(B168,1),IF('1. ALG II Monats-Berechnung'!$L$1="Bayern",INDEX(D168,1),IF('1. ALG II Monats-Berechnung'!$L$1="Berlin",INDEX(F168,1),IF('1. ALG II Monats-Berechnung'!$L$1="Brandenburg",INDEX(H168,1),IF('1. ALG II Monats-Berechnung'!$L$1="Bremen",INDEX(J168,1),IF('1. ALG II Monats-Berechnung'!$L$1="Hamburg",INDEX(L168,1),IF('1. ALG II Monats-Berechnung'!$L$1="Hessen",INDEX(N168,1),IF('1. ALG II Monats-Berechnung'!$L$1="Mecklenburg-Vorpommern",INDEX(P168,1),IF('1. ALG II Monats-Berechnung'!$L$1="Niedersachsen",INDEX(R168,1),IF('1. ALG II Monats-Berechnung'!$L$1="Nordrhein-Westfalen",INDEX(T168,1),IF('1. ALG II Monats-Berechnung'!$L$1="Rheinland-Pfalz",INDEX(V168,1),IF('1. ALG II Monats-Berechnung'!$L$1="Saarland",INDEX(X168,1),IF('1. ALG II Monats-Berechnung'!$L$1="Sachsen",INDEX(Z168,1),IF('1. ALG II Monats-Berechnung'!$L$1="Sachsen-Anhalt",INDEX(AB168,1),IF('1. ALG II Monats-Berechnung'!$L$1="Schleswig-Holstein",INDEX(AD168,1),IF('1. ALG II Monats-Berechnung'!$L$1="Thüringen",INDEX(AF168,1),""))))))))))))))))</f>
        <v>Kerken</v>
      </c>
      <c r="C532" t="str">
        <f>IF('1. ALG II Monats-Berechnung'!$L$1="Baden-Württemberg",INDEX(C168,1),IF('1. ALG II Monats-Berechnung'!$L$1="Bayern",INDEX(E168,1),IF('1. ALG II Monats-Berechnung'!$L$1="Berlin",INDEX(G168,1),IF('1. ALG II Monats-Berechnung'!$L$1="Brandenburg",INDEX(I168,1),IF('1. ALG II Monats-Berechnung'!$L$1="Bremen",INDEX(K168,1),IF('1. ALG II Monats-Berechnung'!$L$1="Hamburg",INDEX(M168,1),IF('1. ALG II Monats-Berechnung'!$L$1="Hessen",INDEX(O168,1),IF('1. ALG II Monats-Berechnung'!$L$1="Mecklenburg-Vorpommern",INDEX(Q168,1),IF('1. ALG II Monats-Berechnung'!$L$1="Niedersachsen",INDEX(S168,1),IF('1. ALG II Monats-Berechnung'!$L$1="Nordrhein-Westfalen",INDEX(U168,1),IF('1. ALG II Monats-Berechnung'!$L$1="Rheinland-Pfalz",INDEX(W168,1),IF('1. ALG II Monats-Berechnung'!$L$1="Saarland",INDEX(Y168,1),IF('1. ALG II Monats-Berechnung'!$L$1="Sachsen",INDEX(AA168,1),IF('1. ALG II Monats-Berechnung'!$L$1="Sachsen-Anhalt",INDEX(AC168,1),IF('1. ALG II Monats-Berechnung'!$L$1="Schleswig-Holstein",INDEX(AE168,1),IF('1. ALG II Monats-Berechnung'!$L$1="Thüringen",INDEX(AG168,1),""))))))))))))))))</f>
        <v>III</v>
      </c>
    </row>
    <row r="533" spans="2:3" x14ac:dyDescent="0.2">
      <c r="B533" t="str">
        <f>IF('1. ALG II Monats-Berechnung'!$L$1="Baden-Württemberg",INDEX(B169,1),IF('1. ALG II Monats-Berechnung'!$L$1="Bayern",INDEX(D169,1),IF('1. ALG II Monats-Berechnung'!$L$1="Berlin",INDEX(F169,1),IF('1. ALG II Monats-Berechnung'!$L$1="Brandenburg",INDEX(H169,1),IF('1. ALG II Monats-Berechnung'!$L$1="Bremen",INDEX(J169,1),IF('1. ALG II Monats-Berechnung'!$L$1="Hamburg",INDEX(L169,1),IF('1. ALG II Monats-Berechnung'!$L$1="Hessen",INDEX(N169,1),IF('1. ALG II Monats-Berechnung'!$L$1="Mecklenburg-Vorpommern",INDEX(P169,1),IF('1. ALG II Monats-Berechnung'!$L$1="Niedersachsen",INDEX(R169,1),IF('1. ALG II Monats-Berechnung'!$L$1="Nordrhein-Westfalen",INDEX(T169,1),IF('1. ALG II Monats-Berechnung'!$L$1="Rheinland-Pfalz",INDEX(V169,1),IF('1. ALG II Monats-Berechnung'!$L$1="Saarland",INDEX(X169,1),IF('1. ALG II Monats-Berechnung'!$L$1="Sachsen",INDEX(Z169,1),IF('1. ALG II Monats-Berechnung'!$L$1="Sachsen-Anhalt",INDEX(AB169,1),IF('1. ALG II Monats-Berechnung'!$L$1="Schleswig-Holstein",INDEX(AD169,1),IF('1. ALG II Monats-Berechnung'!$L$1="Thüringen",INDEX(AF169,1),""))))))))))))))))</f>
        <v>Kerpen, Stadt</v>
      </c>
      <c r="C533" t="str">
        <f>IF('1. ALG II Monats-Berechnung'!$L$1="Baden-Württemberg",INDEX(C169,1),IF('1. ALG II Monats-Berechnung'!$L$1="Bayern",INDEX(E169,1),IF('1. ALG II Monats-Berechnung'!$L$1="Berlin",INDEX(G169,1),IF('1. ALG II Monats-Berechnung'!$L$1="Brandenburg",INDEX(I169,1),IF('1. ALG II Monats-Berechnung'!$L$1="Bremen",INDEX(K169,1),IF('1. ALG II Monats-Berechnung'!$L$1="Hamburg",INDEX(M169,1),IF('1. ALG II Monats-Berechnung'!$L$1="Hessen",INDEX(O169,1),IF('1. ALG II Monats-Berechnung'!$L$1="Mecklenburg-Vorpommern",INDEX(Q169,1),IF('1. ALG II Monats-Berechnung'!$L$1="Niedersachsen",INDEX(S169,1),IF('1. ALG II Monats-Berechnung'!$L$1="Nordrhein-Westfalen",INDEX(U169,1),IF('1. ALG II Monats-Berechnung'!$L$1="Rheinland-Pfalz",INDEX(W169,1),IF('1. ALG II Monats-Berechnung'!$L$1="Saarland",INDEX(Y169,1),IF('1. ALG II Monats-Berechnung'!$L$1="Sachsen",INDEX(AA169,1),IF('1. ALG II Monats-Berechnung'!$L$1="Sachsen-Anhalt",INDEX(AC169,1),IF('1. ALG II Monats-Berechnung'!$L$1="Schleswig-Holstein",INDEX(AE169,1),IF('1. ALG II Monats-Berechnung'!$L$1="Thüringen",INDEX(AG169,1),""))))))))))))))))</f>
        <v>IV</v>
      </c>
    </row>
    <row r="534" spans="2:3" x14ac:dyDescent="0.2">
      <c r="B534" t="str">
        <f>IF('1. ALG II Monats-Berechnung'!$L$1="Baden-Württemberg",INDEX(B170,1),IF('1. ALG II Monats-Berechnung'!$L$1="Bayern",INDEX(D170,1),IF('1. ALG II Monats-Berechnung'!$L$1="Berlin",INDEX(F170,1),IF('1. ALG II Monats-Berechnung'!$L$1="Brandenburg",INDEX(H170,1),IF('1. ALG II Monats-Berechnung'!$L$1="Bremen",INDEX(J170,1),IF('1. ALG II Monats-Berechnung'!$L$1="Hamburg",INDEX(L170,1),IF('1. ALG II Monats-Berechnung'!$L$1="Hessen",INDEX(N170,1),IF('1. ALG II Monats-Berechnung'!$L$1="Mecklenburg-Vorpommern",INDEX(P170,1),IF('1. ALG II Monats-Berechnung'!$L$1="Niedersachsen",INDEX(R170,1),IF('1. ALG II Monats-Berechnung'!$L$1="Nordrhein-Westfalen",INDEX(T170,1),IF('1. ALG II Monats-Berechnung'!$L$1="Rheinland-Pfalz",INDEX(V170,1),IF('1. ALG II Monats-Berechnung'!$L$1="Saarland",INDEX(X170,1),IF('1. ALG II Monats-Berechnung'!$L$1="Sachsen",INDEX(Z170,1),IF('1. ALG II Monats-Berechnung'!$L$1="Sachsen-Anhalt",INDEX(AB170,1),IF('1. ALG II Monats-Berechnung'!$L$1="Schleswig-Holstein",INDEX(AD170,1),IF('1. ALG II Monats-Berechnung'!$L$1="Thüringen",INDEX(AF170,1),""))))))))))))))))</f>
        <v>Kevelaer, Stadt</v>
      </c>
      <c r="C534" t="str">
        <f>IF('1. ALG II Monats-Berechnung'!$L$1="Baden-Württemberg",INDEX(C170,1),IF('1. ALG II Monats-Berechnung'!$L$1="Bayern",INDEX(E170,1),IF('1. ALG II Monats-Berechnung'!$L$1="Berlin",INDEX(G170,1),IF('1. ALG II Monats-Berechnung'!$L$1="Brandenburg",INDEX(I170,1),IF('1. ALG II Monats-Berechnung'!$L$1="Bremen",INDEX(K170,1),IF('1. ALG II Monats-Berechnung'!$L$1="Hamburg",INDEX(M170,1),IF('1. ALG II Monats-Berechnung'!$L$1="Hessen",INDEX(O170,1),IF('1. ALG II Monats-Berechnung'!$L$1="Mecklenburg-Vorpommern",INDEX(Q170,1),IF('1. ALG II Monats-Berechnung'!$L$1="Niedersachsen",INDEX(S170,1),IF('1. ALG II Monats-Berechnung'!$L$1="Nordrhein-Westfalen",INDEX(U170,1),IF('1. ALG II Monats-Berechnung'!$L$1="Rheinland-Pfalz",INDEX(W170,1),IF('1. ALG II Monats-Berechnung'!$L$1="Saarland",INDEX(Y170,1),IF('1. ALG II Monats-Berechnung'!$L$1="Sachsen",INDEX(AA170,1),IF('1. ALG II Monats-Berechnung'!$L$1="Sachsen-Anhalt",INDEX(AC170,1),IF('1. ALG II Monats-Berechnung'!$L$1="Schleswig-Holstein",INDEX(AE170,1),IF('1. ALG II Monats-Berechnung'!$L$1="Thüringen",INDEX(AG170,1),""))))))))))))))))</f>
        <v>II</v>
      </c>
    </row>
    <row r="535" spans="2:3" x14ac:dyDescent="0.2">
      <c r="B535" t="str">
        <f>IF('1. ALG II Monats-Berechnung'!$L$1="Baden-Württemberg",INDEX(B171,1),IF('1. ALG II Monats-Berechnung'!$L$1="Bayern",INDEX(D171,1),IF('1. ALG II Monats-Berechnung'!$L$1="Berlin",INDEX(F171,1),IF('1. ALG II Monats-Berechnung'!$L$1="Brandenburg",INDEX(H171,1),IF('1. ALG II Monats-Berechnung'!$L$1="Bremen",INDEX(J171,1),IF('1. ALG II Monats-Berechnung'!$L$1="Hamburg",INDEX(L171,1),IF('1. ALG II Monats-Berechnung'!$L$1="Hessen",INDEX(N171,1),IF('1. ALG II Monats-Berechnung'!$L$1="Mecklenburg-Vorpommern",INDEX(P171,1),IF('1. ALG II Monats-Berechnung'!$L$1="Niedersachsen",INDEX(R171,1),IF('1. ALG II Monats-Berechnung'!$L$1="Nordrhein-Westfalen",INDEX(T171,1),IF('1. ALG II Monats-Berechnung'!$L$1="Rheinland-Pfalz",INDEX(V171,1),IF('1. ALG II Monats-Berechnung'!$L$1="Saarland",INDEX(X171,1),IF('1. ALG II Monats-Berechnung'!$L$1="Sachsen",INDEX(Z171,1),IF('1. ALG II Monats-Berechnung'!$L$1="Sachsen-Anhalt",INDEX(AB171,1),IF('1. ALG II Monats-Berechnung'!$L$1="Schleswig-Holstein",INDEX(AD171,1),IF('1. ALG II Monats-Berechnung'!$L$1="Thüringen",INDEX(AF171,1),""))))))))))))))))</f>
        <v>Kierspe, Stadt</v>
      </c>
      <c r="C535" t="str">
        <f>IF('1. ALG II Monats-Berechnung'!$L$1="Baden-Württemberg",INDEX(C171,1),IF('1. ALG II Monats-Berechnung'!$L$1="Bayern",INDEX(E171,1),IF('1. ALG II Monats-Berechnung'!$L$1="Berlin",INDEX(G171,1),IF('1. ALG II Monats-Berechnung'!$L$1="Brandenburg",INDEX(I171,1),IF('1. ALG II Monats-Berechnung'!$L$1="Bremen",INDEX(K171,1),IF('1. ALG II Monats-Berechnung'!$L$1="Hamburg",INDEX(M171,1),IF('1. ALG II Monats-Berechnung'!$L$1="Hessen",INDEX(O171,1),IF('1. ALG II Monats-Berechnung'!$L$1="Mecklenburg-Vorpommern",INDEX(Q171,1),IF('1. ALG II Monats-Berechnung'!$L$1="Niedersachsen",INDEX(S171,1),IF('1. ALG II Monats-Berechnung'!$L$1="Nordrhein-Westfalen",INDEX(U171,1),IF('1. ALG II Monats-Berechnung'!$L$1="Rheinland-Pfalz",INDEX(W171,1),IF('1. ALG II Monats-Berechnung'!$L$1="Saarland",INDEX(Y171,1),IF('1. ALG II Monats-Berechnung'!$L$1="Sachsen",INDEX(AA171,1),IF('1. ALG II Monats-Berechnung'!$L$1="Sachsen-Anhalt",INDEX(AC171,1),IF('1. ALG II Monats-Berechnung'!$L$1="Schleswig-Holstein",INDEX(AE171,1),IF('1. ALG II Monats-Berechnung'!$L$1="Thüringen",INDEX(AG171,1),""))))))))))))))))</f>
        <v>III</v>
      </c>
    </row>
    <row r="536" spans="2:3" x14ac:dyDescent="0.2">
      <c r="B536" t="str">
        <f>IF('1. ALG II Monats-Berechnung'!$L$1="Baden-Württemberg",INDEX(B172,1),IF('1. ALG II Monats-Berechnung'!$L$1="Bayern",INDEX(D172,1),IF('1. ALG II Monats-Berechnung'!$L$1="Berlin",INDEX(F172,1),IF('1. ALG II Monats-Berechnung'!$L$1="Brandenburg",INDEX(H172,1),IF('1. ALG II Monats-Berechnung'!$L$1="Bremen",INDEX(J172,1),IF('1. ALG II Monats-Berechnung'!$L$1="Hamburg",INDEX(L172,1),IF('1. ALG II Monats-Berechnung'!$L$1="Hessen",INDEX(N172,1),IF('1. ALG II Monats-Berechnung'!$L$1="Mecklenburg-Vorpommern",INDEX(P172,1),IF('1. ALG II Monats-Berechnung'!$L$1="Niedersachsen",INDEX(R172,1),IF('1. ALG II Monats-Berechnung'!$L$1="Nordrhein-Westfalen",INDEX(T172,1),IF('1. ALG II Monats-Berechnung'!$L$1="Rheinland-Pfalz",INDEX(V172,1),IF('1. ALG II Monats-Berechnung'!$L$1="Saarland",INDEX(X172,1),IF('1. ALG II Monats-Berechnung'!$L$1="Sachsen",INDEX(Z172,1),IF('1. ALG II Monats-Berechnung'!$L$1="Sachsen-Anhalt",INDEX(AB172,1),IF('1. ALG II Monats-Berechnung'!$L$1="Schleswig-Holstein",INDEX(AD172,1),IF('1. ALG II Monats-Berechnung'!$L$1="Thüringen",INDEX(AF172,1),""))))))))))))))))</f>
        <v>Kirchhundem</v>
      </c>
      <c r="C536" t="str">
        <f>IF('1. ALG II Monats-Berechnung'!$L$1="Baden-Württemberg",INDEX(C172,1),IF('1. ALG II Monats-Berechnung'!$L$1="Bayern",INDEX(E172,1),IF('1. ALG II Monats-Berechnung'!$L$1="Berlin",INDEX(G172,1),IF('1. ALG II Monats-Berechnung'!$L$1="Brandenburg",INDEX(I172,1),IF('1. ALG II Monats-Berechnung'!$L$1="Bremen",INDEX(K172,1),IF('1. ALG II Monats-Berechnung'!$L$1="Hamburg",INDEX(M172,1),IF('1. ALG II Monats-Berechnung'!$L$1="Hessen",INDEX(O172,1),IF('1. ALG II Monats-Berechnung'!$L$1="Mecklenburg-Vorpommern",INDEX(Q172,1),IF('1. ALG II Monats-Berechnung'!$L$1="Niedersachsen",INDEX(S172,1),IF('1. ALG II Monats-Berechnung'!$L$1="Nordrhein-Westfalen",INDEX(U172,1),IF('1. ALG II Monats-Berechnung'!$L$1="Rheinland-Pfalz",INDEX(W172,1),IF('1. ALG II Monats-Berechnung'!$L$1="Saarland",INDEX(Y172,1),IF('1. ALG II Monats-Berechnung'!$L$1="Sachsen",INDEX(AA172,1),IF('1. ALG II Monats-Berechnung'!$L$1="Sachsen-Anhalt",INDEX(AC172,1),IF('1. ALG II Monats-Berechnung'!$L$1="Schleswig-Holstein",INDEX(AE172,1),IF('1. ALG II Monats-Berechnung'!$L$1="Thüringen",INDEX(AG172,1),""))))))))))))))))</f>
        <v>I</v>
      </c>
    </row>
    <row r="537" spans="2:3" x14ac:dyDescent="0.2">
      <c r="B537" t="str">
        <f>IF('1. ALG II Monats-Berechnung'!$L$1="Baden-Württemberg",INDEX(B173,1),IF('1. ALG II Monats-Berechnung'!$L$1="Bayern",INDEX(D173,1),IF('1. ALG II Monats-Berechnung'!$L$1="Berlin",INDEX(F173,1),IF('1. ALG II Monats-Berechnung'!$L$1="Brandenburg",INDEX(H173,1),IF('1. ALG II Monats-Berechnung'!$L$1="Bremen",INDEX(J173,1),IF('1. ALG II Monats-Berechnung'!$L$1="Hamburg",INDEX(L173,1),IF('1. ALG II Monats-Berechnung'!$L$1="Hessen",INDEX(N173,1),IF('1. ALG II Monats-Berechnung'!$L$1="Mecklenburg-Vorpommern",INDEX(P173,1),IF('1. ALG II Monats-Berechnung'!$L$1="Niedersachsen",INDEX(R173,1),IF('1. ALG II Monats-Berechnung'!$L$1="Nordrhein-Westfalen",INDEX(T173,1),IF('1. ALG II Monats-Berechnung'!$L$1="Rheinland-Pfalz",INDEX(V173,1),IF('1. ALG II Monats-Berechnung'!$L$1="Saarland",INDEX(X173,1),IF('1. ALG II Monats-Berechnung'!$L$1="Sachsen",INDEX(Z173,1),IF('1. ALG II Monats-Berechnung'!$L$1="Sachsen-Anhalt",INDEX(AB173,1),IF('1. ALG II Monats-Berechnung'!$L$1="Schleswig-Holstein",INDEX(AD173,1),IF('1. ALG II Monats-Berechnung'!$L$1="Thüringen",INDEX(AF173,1),""))))))))))))))))</f>
        <v>Kirchlengern</v>
      </c>
      <c r="C537" t="str">
        <f>IF('1. ALG II Monats-Berechnung'!$L$1="Baden-Württemberg",INDEX(C173,1),IF('1. ALG II Monats-Berechnung'!$L$1="Bayern",INDEX(E173,1),IF('1. ALG II Monats-Berechnung'!$L$1="Berlin",INDEX(G173,1),IF('1. ALG II Monats-Berechnung'!$L$1="Brandenburg",INDEX(I173,1),IF('1. ALG II Monats-Berechnung'!$L$1="Bremen",INDEX(K173,1),IF('1. ALG II Monats-Berechnung'!$L$1="Hamburg",INDEX(M173,1),IF('1. ALG II Monats-Berechnung'!$L$1="Hessen",INDEX(O173,1),IF('1. ALG II Monats-Berechnung'!$L$1="Mecklenburg-Vorpommern",INDEX(Q173,1),IF('1. ALG II Monats-Berechnung'!$L$1="Niedersachsen",INDEX(S173,1),IF('1. ALG II Monats-Berechnung'!$L$1="Nordrhein-Westfalen",INDEX(U173,1),IF('1. ALG II Monats-Berechnung'!$L$1="Rheinland-Pfalz",INDEX(W173,1),IF('1. ALG II Monats-Berechnung'!$L$1="Saarland",INDEX(Y173,1),IF('1. ALG II Monats-Berechnung'!$L$1="Sachsen",INDEX(AA173,1),IF('1. ALG II Monats-Berechnung'!$L$1="Sachsen-Anhalt",INDEX(AC173,1),IF('1. ALG II Monats-Berechnung'!$L$1="Schleswig-Holstein",INDEX(AE173,1),IF('1. ALG II Monats-Berechnung'!$L$1="Thüringen",INDEX(AG173,1),""))))))))))))))))</f>
        <v>II</v>
      </c>
    </row>
    <row r="538" spans="2:3" x14ac:dyDescent="0.2">
      <c r="B538" t="str">
        <f>IF('1. ALG II Monats-Berechnung'!$L$1="Baden-Württemberg",INDEX(B174,1),IF('1. ALG II Monats-Berechnung'!$L$1="Bayern",INDEX(D174,1),IF('1. ALG II Monats-Berechnung'!$L$1="Berlin",INDEX(F174,1),IF('1. ALG II Monats-Berechnung'!$L$1="Brandenburg",INDEX(H174,1),IF('1. ALG II Monats-Berechnung'!$L$1="Bremen",INDEX(J174,1),IF('1. ALG II Monats-Berechnung'!$L$1="Hamburg",INDEX(L174,1),IF('1. ALG II Monats-Berechnung'!$L$1="Hessen",INDEX(N174,1),IF('1. ALG II Monats-Berechnung'!$L$1="Mecklenburg-Vorpommern",INDEX(P174,1),IF('1. ALG II Monats-Berechnung'!$L$1="Niedersachsen",INDEX(R174,1),IF('1. ALG II Monats-Berechnung'!$L$1="Nordrhein-Westfalen",INDEX(T174,1),IF('1. ALG II Monats-Berechnung'!$L$1="Rheinland-Pfalz",INDEX(V174,1),IF('1. ALG II Monats-Berechnung'!$L$1="Saarland",INDEX(X174,1),IF('1. ALG II Monats-Berechnung'!$L$1="Sachsen",INDEX(Z174,1),IF('1. ALG II Monats-Berechnung'!$L$1="Sachsen-Anhalt",INDEX(AB174,1),IF('1. ALG II Monats-Berechnung'!$L$1="Schleswig-Holstein",INDEX(AD174,1),IF('1. ALG II Monats-Berechnung'!$L$1="Thüringen",INDEX(AF174,1),""))))))))))))))))</f>
        <v>Kleve, Stadt</v>
      </c>
      <c r="C538" t="str">
        <f>IF('1. ALG II Monats-Berechnung'!$L$1="Baden-Württemberg",INDEX(C174,1),IF('1. ALG II Monats-Berechnung'!$L$1="Bayern",INDEX(E174,1),IF('1. ALG II Monats-Berechnung'!$L$1="Berlin",INDEX(G174,1),IF('1. ALG II Monats-Berechnung'!$L$1="Brandenburg",INDEX(I174,1),IF('1. ALG II Monats-Berechnung'!$L$1="Bremen",INDEX(K174,1),IF('1. ALG II Monats-Berechnung'!$L$1="Hamburg",INDEX(M174,1),IF('1. ALG II Monats-Berechnung'!$L$1="Hessen",INDEX(O174,1),IF('1. ALG II Monats-Berechnung'!$L$1="Mecklenburg-Vorpommern",INDEX(Q174,1),IF('1. ALG II Monats-Berechnung'!$L$1="Niedersachsen",INDEX(S174,1),IF('1. ALG II Monats-Berechnung'!$L$1="Nordrhein-Westfalen",INDEX(U174,1),IF('1. ALG II Monats-Berechnung'!$L$1="Rheinland-Pfalz",INDEX(W174,1),IF('1. ALG II Monats-Berechnung'!$L$1="Saarland",INDEX(Y174,1),IF('1. ALG II Monats-Berechnung'!$L$1="Sachsen",INDEX(AA174,1),IF('1. ALG II Monats-Berechnung'!$L$1="Sachsen-Anhalt",INDEX(AC174,1),IF('1. ALG II Monats-Berechnung'!$L$1="Schleswig-Holstein",INDEX(AE174,1),IF('1. ALG II Monats-Berechnung'!$L$1="Thüringen",INDEX(AG174,1),""))))))))))))))))</f>
        <v>III</v>
      </c>
    </row>
    <row r="539" spans="2:3" x14ac:dyDescent="0.2">
      <c r="B539" t="str">
        <f>IF('1. ALG II Monats-Berechnung'!$L$1="Baden-Württemberg",INDEX(B175,1),IF('1. ALG II Monats-Berechnung'!$L$1="Bayern",INDEX(D175,1),IF('1. ALG II Monats-Berechnung'!$L$1="Berlin",INDEX(F175,1),IF('1. ALG II Monats-Berechnung'!$L$1="Brandenburg",INDEX(H175,1),IF('1. ALG II Monats-Berechnung'!$L$1="Bremen",INDEX(J175,1),IF('1. ALG II Monats-Berechnung'!$L$1="Hamburg",INDEX(L175,1),IF('1. ALG II Monats-Berechnung'!$L$1="Hessen",INDEX(N175,1),IF('1. ALG II Monats-Berechnung'!$L$1="Mecklenburg-Vorpommern",INDEX(P175,1),IF('1. ALG II Monats-Berechnung'!$L$1="Niedersachsen",INDEX(R175,1),IF('1. ALG II Monats-Berechnung'!$L$1="Nordrhein-Westfalen",INDEX(T175,1),IF('1. ALG II Monats-Berechnung'!$L$1="Rheinland-Pfalz",INDEX(V175,1),IF('1. ALG II Monats-Berechnung'!$L$1="Saarland",INDEX(X175,1),IF('1. ALG II Monats-Berechnung'!$L$1="Sachsen",INDEX(Z175,1),IF('1. ALG II Monats-Berechnung'!$L$1="Sachsen-Anhalt",INDEX(AB175,1),IF('1. ALG II Monats-Berechnung'!$L$1="Schleswig-Holstein",INDEX(AD175,1),IF('1. ALG II Monats-Berechnung'!$L$1="Thüringen",INDEX(AF175,1),""))))))))))))))))</f>
        <v>Köln, Stadt</v>
      </c>
      <c r="C539" t="str">
        <f>IF('1. ALG II Monats-Berechnung'!$L$1="Baden-Württemberg",INDEX(C175,1),IF('1. ALG II Monats-Berechnung'!$L$1="Bayern",INDEX(E175,1),IF('1. ALG II Monats-Berechnung'!$L$1="Berlin",INDEX(G175,1),IF('1. ALG II Monats-Berechnung'!$L$1="Brandenburg",INDEX(I175,1),IF('1. ALG II Monats-Berechnung'!$L$1="Bremen",INDEX(K175,1),IF('1. ALG II Monats-Berechnung'!$L$1="Hamburg",INDEX(M175,1),IF('1. ALG II Monats-Berechnung'!$L$1="Hessen",INDEX(O175,1),IF('1. ALG II Monats-Berechnung'!$L$1="Mecklenburg-Vorpommern",INDEX(Q175,1),IF('1. ALG II Monats-Berechnung'!$L$1="Niedersachsen",INDEX(S175,1),IF('1. ALG II Monats-Berechnung'!$L$1="Nordrhein-Westfalen",INDEX(U175,1),IF('1. ALG II Monats-Berechnung'!$L$1="Rheinland-Pfalz",INDEX(W175,1),IF('1. ALG II Monats-Berechnung'!$L$1="Saarland",INDEX(Y175,1),IF('1. ALG II Monats-Berechnung'!$L$1="Sachsen",INDEX(AA175,1),IF('1. ALG II Monats-Berechnung'!$L$1="Sachsen-Anhalt",INDEX(AC175,1),IF('1. ALG II Monats-Berechnung'!$L$1="Schleswig-Holstein",INDEX(AE175,1),IF('1. ALG II Monats-Berechnung'!$L$1="Thüringen",INDEX(AG175,1),""))))))))))))))))</f>
        <v>VI</v>
      </c>
    </row>
    <row r="540" spans="2:3" x14ac:dyDescent="0.2">
      <c r="B540" t="str">
        <f>IF('1. ALG II Monats-Berechnung'!$L$1="Baden-Württemberg",INDEX(B176,1),IF('1. ALG II Monats-Berechnung'!$L$1="Bayern",INDEX(D176,1),IF('1. ALG II Monats-Berechnung'!$L$1="Berlin",INDEX(F176,1),IF('1. ALG II Monats-Berechnung'!$L$1="Brandenburg",INDEX(H176,1),IF('1. ALG II Monats-Berechnung'!$L$1="Bremen",INDEX(J176,1),IF('1. ALG II Monats-Berechnung'!$L$1="Hamburg",INDEX(L176,1),IF('1. ALG II Monats-Berechnung'!$L$1="Hessen",INDEX(N176,1),IF('1. ALG II Monats-Berechnung'!$L$1="Mecklenburg-Vorpommern",INDEX(P176,1),IF('1. ALG II Monats-Berechnung'!$L$1="Niedersachsen",INDEX(R176,1),IF('1. ALG II Monats-Berechnung'!$L$1="Nordrhein-Westfalen",INDEX(T176,1),IF('1. ALG II Monats-Berechnung'!$L$1="Rheinland-Pfalz",INDEX(V176,1),IF('1. ALG II Monats-Berechnung'!$L$1="Saarland",INDEX(X176,1),IF('1. ALG II Monats-Berechnung'!$L$1="Sachsen",INDEX(Z176,1),IF('1. ALG II Monats-Berechnung'!$L$1="Sachsen-Anhalt",INDEX(AB176,1),IF('1. ALG II Monats-Berechnung'!$L$1="Schleswig-Holstein",INDEX(AD176,1),IF('1. ALG II Monats-Berechnung'!$L$1="Thüringen",INDEX(AF176,1),""))))))))))))))))</f>
        <v>Königswinter, Stadt</v>
      </c>
      <c r="C540" t="str">
        <f>IF('1. ALG II Monats-Berechnung'!$L$1="Baden-Württemberg",INDEX(C176,1),IF('1. ALG II Monats-Berechnung'!$L$1="Bayern",INDEX(E176,1),IF('1. ALG II Monats-Berechnung'!$L$1="Berlin",INDEX(G176,1),IF('1. ALG II Monats-Berechnung'!$L$1="Brandenburg",INDEX(I176,1),IF('1. ALG II Monats-Berechnung'!$L$1="Bremen",INDEX(K176,1),IF('1. ALG II Monats-Berechnung'!$L$1="Hamburg",INDEX(M176,1),IF('1. ALG II Monats-Berechnung'!$L$1="Hessen",INDEX(O176,1),IF('1. ALG II Monats-Berechnung'!$L$1="Mecklenburg-Vorpommern",INDEX(Q176,1),IF('1. ALG II Monats-Berechnung'!$L$1="Niedersachsen",INDEX(S176,1),IF('1. ALG II Monats-Berechnung'!$L$1="Nordrhein-Westfalen",INDEX(U176,1),IF('1. ALG II Monats-Berechnung'!$L$1="Rheinland-Pfalz",INDEX(W176,1),IF('1. ALG II Monats-Berechnung'!$L$1="Saarland",INDEX(Y176,1),IF('1. ALG II Monats-Berechnung'!$L$1="Sachsen",INDEX(AA176,1),IF('1. ALG II Monats-Berechnung'!$L$1="Sachsen-Anhalt",INDEX(AC176,1),IF('1. ALG II Monats-Berechnung'!$L$1="Schleswig-Holstein",INDEX(AE176,1),IF('1. ALG II Monats-Berechnung'!$L$1="Thüringen",INDEX(AG176,1),""))))))))))))))))</f>
        <v>IV</v>
      </c>
    </row>
    <row r="541" spans="2:3" x14ac:dyDescent="0.2">
      <c r="B541" t="str">
        <f>IF('1. ALG II Monats-Berechnung'!$L$1="Baden-Württemberg",INDEX(B177,1),IF('1. ALG II Monats-Berechnung'!$L$1="Bayern",INDEX(D177,1),IF('1. ALG II Monats-Berechnung'!$L$1="Berlin",INDEX(F177,1),IF('1. ALG II Monats-Berechnung'!$L$1="Brandenburg",INDEX(H177,1),IF('1. ALG II Monats-Berechnung'!$L$1="Bremen",INDEX(J177,1),IF('1. ALG II Monats-Berechnung'!$L$1="Hamburg",INDEX(L177,1),IF('1. ALG II Monats-Berechnung'!$L$1="Hessen",INDEX(N177,1),IF('1. ALG II Monats-Berechnung'!$L$1="Mecklenburg-Vorpommern",INDEX(P177,1),IF('1. ALG II Monats-Berechnung'!$L$1="Niedersachsen",INDEX(R177,1),IF('1. ALG II Monats-Berechnung'!$L$1="Nordrhein-Westfalen",INDEX(T177,1),IF('1. ALG II Monats-Berechnung'!$L$1="Rheinland-Pfalz",INDEX(V177,1),IF('1. ALG II Monats-Berechnung'!$L$1="Saarland",INDEX(X177,1),IF('1. ALG II Monats-Berechnung'!$L$1="Sachsen",INDEX(Z177,1),IF('1. ALG II Monats-Berechnung'!$L$1="Sachsen-Anhalt",INDEX(AB177,1),IF('1. ALG II Monats-Berechnung'!$L$1="Schleswig-Holstein",INDEX(AD177,1),IF('1. ALG II Monats-Berechnung'!$L$1="Thüringen",INDEX(AF177,1),""))))))))))))))))</f>
        <v>Korschenbroich, Stadt</v>
      </c>
      <c r="C541" t="str">
        <f>IF('1. ALG II Monats-Berechnung'!$L$1="Baden-Württemberg",INDEX(C177,1),IF('1. ALG II Monats-Berechnung'!$L$1="Bayern",INDEX(E177,1),IF('1. ALG II Monats-Berechnung'!$L$1="Berlin",INDEX(G177,1),IF('1. ALG II Monats-Berechnung'!$L$1="Brandenburg",INDEX(I177,1),IF('1. ALG II Monats-Berechnung'!$L$1="Bremen",INDEX(K177,1),IF('1. ALG II Monats-Berechnung'!$L$1="Hamburg",INDEX(M177,1),IF('1. ALG II Monats-Berechnung'!$L$1="Hessen",INDEX(O177,1),IF('1. ALG II Monats-Berechnung'!$L$1="Mecklenburg-Vorpommern",INDEX(Q177,1),IF('1. ALG II Monats-Berechnung'!$L$1="Niedersachsen",INDEX(S177,1),IF('1. ALG II Monats-Berechnung'!$L$1="Nordrhein-Westfalen",INDEX(U177,1),IF('1. ALG II Monats-Berechnung'!$L$1="Rheinland-Pfalz",INDEX(W177,1),IF('1. ALG II Monats-Berechnung'!$L$1="Saarland",INDEX(Y177,1),IF('1. ALG II Monats-Berechnung'!$L$1="Sachsen",INDEX(AA177,1),IF('1. ALG II Monats-Berechnung'!$L$1="Sachsen-Anhalt",INDEX(AC177,1),IF('1. ALG II Monats-Berechnung'!$L$1="Schleswig-Holstein",INDEX(AE177,1),IF('1. ALG II Monats-Berechnung'!$L$1="Thüringen",INDEX(AG177,1),""))))))))))))))))</f>
        <v>III</v>
      </c>
    </row>
    <row r="542" spans="2:3" x14ac:dyDescent="0.2">
      <c r="B542" t="str">
        <f>IF('1. ALG II Monats-Berechnung'!$L$1="Baden-Württemberg",INDEX(B178,1),IF('1. ALG II Monats-Berechnung'!$L$1="Bayern",INDEX(D178,1),IF('1. ALG II Monats-Berechnung'!$L$1="Berlin",INDEX(F178,1),IF('1. ALG II Monats-Berechnung'!$L$1="Brandenburg",INDEX(H178,1),IF('1. ALG II Monats-Berechnung'!$L$1="Bremen",INDEX(J178,1),IF('1. ALG II Monats-Berechnung'!$L$1="Hamburg",INDEX(L178,1),IF('1. ALG II Monats-Berechnung'!$L$1="Hessen",INDEX(N178,1),IF('1. ALG II Monats-Berechnung'!$L$1="Mecklenburg-Vorpommern",INDEX(P178,1),IF('1. ALG II Monats-Berechnung'!$L$1="Niedersachsen",INDEX(R178,1),IF('1. ALG II Monats-Berechnung'!$L$1="Nordrhein-Westfalen",INDEX(T178,1),IF('1. ALG II Monats-Berechnung'!$L$1="Rheinland-Pfalz",INDEX(V178,1),IF('1. ALG II Monats-Berechnung'!$L$1="Saarland",INDEX(X178,1),IF('1. ALG II Monats-Berechnung'!$L$1="Sachsen",INDEX(Z178,1),IF('1. ALG II Monats-Berechnung'!$L$1="Sachsen-Anhalt",INDEX(AB178,1),IF('1. ALG II Monats-Berechnung'!$L$1="Schleswig-Holstein",INDEX(AD178,1),IF('1. ALG II Monats-Berechnung'!$L$1="Thüringen",INDEX(AF178,1),""))))))))))))))))</f>
        <v>Kranenburg</v>
      </c>
      <c r="C542" t="str">
        <f>IF('1. ALG II Monats-Berechnung'!$L$1="Baden-Württemberg",INDEX(C178,1),IF('1. ALG II Monats-Berechnung'!$L$1="Bayern",INDEX(E178,1),IF('1. ALG II Monats-Berechnung'!$L$1="Berlin",INDEX(G178,1),IF('1. ALG II Monats-Berechnung'!$L$1="Brandenburg",INDEX(I178,1),IF('1. ALG II Monats-Berechnung'!$L$1="Bremen",INDEX(K178,1),IF('1. ALG II Monats-Berechnung'!$L$1="Hamburg",INDEX(M178,1),IF('1. ALG II Monats-Berechnung'!$L$1="Hessen",INDEX(O178,1),IF('1. ALG II Monats-Berechnung'!$L$1="Mecklenburg-Vorpommern",INDEX(Q178,1),IF('1. ALG II Monats-Berechnung'!$L$1="Niedersachsen",INDEX(S178,1),IF('1. ALG II Monats-Berechnung'!$L$1="Nordrhein-Westfalen",INDEX(U178,1),IF('1. ALG II Monats-Berechnung'!$L$1="Rheinland-Pfalz",INDEX(W178,1),IF('1. ALG II Monats-Berechnung'!$L$1="Saarland",INDEX(Y178,1),IF('1. ALG II Monats-Berechnung'!$L$1="Sachsen",INDEX(AA178,1),IF('1. ALG II Monats-Berechnung'!$L$1="Sachsen-Anhalt",INDEX(AC178,1),IF('1. ALG II Monats-Berechnung'!$L$1="Schleswig-Holstein",INDEX(AE178,1),IF('1. ALG II Monats-Berechnung'!$L$1="Thüringen",INDEX(AG178,1),""))))))))))))))))</f>
        <v>II</v>
      </c>
    </row>
    <row r="543" spans="2:3" x14ac:dyDescent="0.2">
      <c r="B543" t="str">
        <f>IF('1. ALG II Monats-Berechnung'!$L$1="Baden-Württemberg",INDEX(B179,1),IF('1. ALG II Monats-Berechnung'!$L$1="Bayern",INDEX(D179,1),IF('1. ALG II Monats-Berechnung'!$L$1="Berlin",INDEX(F179,1),IF('1. ALG II Monats-Berechnung'!$L$1="Brandenburg",INDEX(H179,1),IF('1. ALG II Monats-Berechnung'!$L$1="Bremen",INDEX(J179,1),IF('1. ALG II Monats-Berechnung'!$L$1="Hamburg",INDEX(L179,1),IF('1. ALG II Monats-Berechnung'!$L$1="Hessen",INDEX(N179,1),IF('1. ALG II Monats-Berechnung'!$L$1="Mecklenburg-Vorpommern",INDEX(P179,1),IF('1. ALG II Monats-Berechnung'!$L$1="Niedersachsen",INDEX(R179,1),IF('1. ALG II Monats-Berechnung'!$L$1="Nordrhein-Westfalen",INDEX(T179,1),IF('1. ALG II Monats-Berechnung'!$L$1="Rheinland-Pfalz",INDEX(V179,1),IF('1. ALG II Monats-Berechnung'!$L$1="Saarland",INDEX(X179,1),IF('1. ALG II Monats-Berechnung'!$L$1="Sachsen",INDEX(Z179,1),IF('1. ALG II Monats-Berechnung'!$L$1="Sachsen-Anhalt",INDEX(AB179,1),IF('1. ALG II Monats-Berechnung'!$L$1="Schleswig-Holstein",INDEX(AD179,1),IF('1. ALG II Monats-Berechnung'!$L$1="Thüringen",INDEX(AF179,1),""))))))))))))))))</f>
        <v>Krefeld, Stadt</v>
      </c>
      <c r="C543" t="str">
        <f>IF('1. ALG II Monats-Berechnung'!$L$1="Baden-Württemberg",INDEX(C179,1),IF('1. ALG II Monats-Berechnung'!$L$1="Bayern",INDEX(E179,1),IF('1. ALG II Monats-Berechnung'!$L$1="Berlin",INDEX(G179,1),IF('1. ALG II Monats-Berechnung'!$L$1="Brandenburg",INDEX(I179,1),IF('1. ALG II Monats-Berechnung'!$L$1="Bremen",INDEX(K179,1),IF('1. ALG II Monats-Berechnung'!$L$1="Hamburg",INDEX(M179,1),IF('1. ALG II Monats-Berechnung'!$L$1="Hessen",INDEX(O179,1),IF('1. ALG II Monats-Berechnung'!$L$1="Mecklenburg-Vorpommern",INDEX(Q179,1),IF('1. ALG II Monats-Berechnung'!$L$1="Niedersachsen",INDEX(S179,1),IF('1. ALG II Monats-Berechnung'!$L$1="Nordrhein-Westfalen",INDEX(U179,1),IF('1. ALG II Monats-Berechnung'!$L$1="Rheinland-Pfalz",INDEX(W179,1),IF('1. ALG II Monats-Berechnung'!$L$1="Saarland",INDEX(Y179,1),IF('1. ALG II Monats-Berechnung'!$L$1="Sachsen",INDEX(AA179,1),IF('1. ALG II Monats-Berechnung'!$L$1="Sachsen-Anhalt",INDEX(AC179,1),IF('1. ALG II Monats-Berechnung'!$L$1="Schleswig-Holstein",INDEX(AE179,1),IF('1. ALG II Monats-Berechnung'!$L$1="Thüringen",INDEX(AG179,1),""))))))))))))))))</f>
        <v>IV</v>
      </c>
    </row>
    <row r="544" spans="2:3" x14ac:dyDescent="0.2">
      <c r="B544" t="str">
        <f>IF('1. ALG II Monats-Berechnung'!$L$1="Baden-Württemberg",INDEX(B180,1),IF('1. ALG II Monats-Berechnung'!$L$1="Bayern",INDEX(D180,1),IF('1. ALG II Monats-Berechnung'!$L$1="Berlin",INDEX(F180,1),IF('1. ALG II Monats-Berechnung'!$L$1="Brandenburg",INDEX(H180,1),IF('1. ALG II Monats-Berechnung'!$L$1="Bremen",INDEX(J180,1),IF('1. ALG II Monats-Berechnung'!$L$1="Hamburg",INDEX(L180,1),IF('1. ALG II Monats-Berechnung'!$L$1="Hessen",INDEX(N180,1),IF('1. ALG II Monats-Berechnung'!$L$1="Mecklenburg-Vorpommern",INDEX(P180,1),IF('1. ALG II Monats-Berechnung'!$L$1="Niedersachsen",INDEX(R180,1),IF('1. ALG II Monats-Berechnung'!$L$1="Nordrhein-Westfalen",INDEX(T180,1),IF('1. ALG II Monats-Berechnung'!$L$1="Rheinland-Pfalz",INDEX(V180,1),IF('1. ALG II Monats-Berechnung'!$L$1="Saarland",INDEX(X180,1),IF('1. ALG II Monats-Berechnung'!$L$1="Sachsen",INDEX(Z180,1),IF('1. ALG II Monats-Berechnung'!$L$1="Sachsen-Anhalt",INDEX(AB180,1),IF('1. ALG II Monats-Berechnung'!$L$1="Schleswig-Holstein",INDEX(AD180,1),IF('1. ALG II Monats-Berechnung'!$L$1="Thüringen",INDEX(AF180,1),""))))))))))))))))</f>
        <v>Kreis Borken</v>
      </c>
      <c r="C544" t="str">
        <f>IF('1. ALG II Monats-Berechnung'!$L$1="Baden-Württemberg",INDEX(C180,1),IF('1. ALG II Monats-Berechnung'!$L$1="Bayern",INDEX(E180,1),IF('1. ALG II Monats-Berechnung'!$L$1="Berlin",INDEX(G180,1),IF('1. ALG II Monats-Berechnung'!$L$1="Brandenburg",INDEX(I180,1),IF('1. ALG II Monats-Berechnung'!$L$1="Bremen",INDEX(K180,1),IF('1. ALG II Monats-Berechnung'!$L$1="Hamburg",INDEX(M180,1),IF('1. ALG II Monats-Berechnung'!$L$1="Hessen",INDEX(O180,1),IF('1. ALG II Monats-Berechnung'!$L$1="Mecklenburg-Vorpommern",INDEX(Q180,1),IF('1. ALG II Monats-Berechnung'!$L$1="Niedersachsen",INDEX(S180,1),IF('1. ALG II Monats-Berechnung'!$L$1="Nordrhein-Westfalen",INDEX(U180,1),IF('1. ALG II Monats-Berechnung'!$L$1="Rheinland-Pfalz",INDEX(W180,1),IF('1. ALG II Monats-Berechnung'!$L$1="Saarland",INDEX(Y180,1),IF('1. ALG II Monats-Berechnung'!$L$1="Sachsen",INDEX(AA180,1),IF('1. ALG II Monats-Berechnung'!$L$1="Sachsen-Anhalt",INDEX(AC180,1),IF('1. ALG II Monats-Berechnung'!$L$1="Schleswig-Holstein",INDEX(AE180,1),IF('1. ALG II Monats-Berechnung'!$L$1="Thüringen",INDEX(AG180,1),""))))))))))))))))</f>
        <v>II</v>
      </c>
    </row>
    <row r="545" spans="2:3" x14ac:dyDescent="0.2">
      <c r="B545" t="str">
        <f>IF('1. ALG II Monats-Berechnung'!$L$1="Baden-Württemberg",INDEX(B181,1),IF('1. ALG II Monats-Berechnung'!$L$1="Bayern",INDEX(D181,1),IF('1. ALG II Monats-Berechnung'!$L$1="Berlin",INDEX(F181,1),IF('1. ALG II Monats-Berechnung'!$L$1="Brandenburg",INDEX(H181,1),IF('1. ALG II Monats-Berechnung'!$L$1="Bremen",INDEX(J181,1),IF('1. ALG II Monats-Berechnung'!$L$1="Hamburg",INDEX(L181,1),IF('1. ALG II Monats-Berechnung'!$L$1="Hessen",INDEX(N181,1),IF('1. ALG II Monats-Berechnung'!$L$1="Mecklenburg-Vorpommern",INDEX(P181,1),IF('1. ALG II Monats-Berechnung'!$L$1="Niedersachsen",INDEX(R181,1),IF('1. ALG II Monats-Berechnung'!$L$1="Nordrhein-Westfalen",INDEX(T181,1),IF('1. ALG II Monats-Berechnung'!$L$1="Rheinland-Pfalz",INDEX(V181,1),IF('1. ALG II Monats-Berechnung'!$L$1="Saarland",INDEX(X181,1),IF('1. ALG II Monats-Berechnung'!$L$1="Sachsen",INDEX(Z181,1),IF('1. ALG II Monats-Berechnung'!$L$1="Sachsen-Anhalt",INDEX(AB181,1),IF('1. ALG II Monats-Berechnung'!$L$1="Schleswig-Holstein",INDEX(AD181,1),IF('1. ALG II Monats-Berechnung'!$L$1="Thüringen",INDEX(AF181,1),""))))))))))))))))</f>
        <v>Kreis Coesfeld</v>
      </c>
      <c r="C545" t="str">
        <f>IF('1. ALG II Monats-Berechnung'!$L$1="Baden-Württemberg",INDEX(C181,1),IF('1. ALG II Monats-Berechnung'!$L$1="Bayern",INDEX(E181,1),IF('1. ALG II Monats-Berechnung'!$L$1="Berlin",INDEX(G181,1),IF('1. ALG II Monats-Berechnung'!$L$1="Brandenburg",INDEX(I181,1),IF('1. ALG II Monats-Berechnung'!$L$1="Bremen",INDEX(K181,1),IF('1. ALG II Monats-Berechnung'!$L$1="Hamburg",INDEX(M181,1),IF('1. ALG II Monats-Berechnung'!$L$1="Hessen",INDEX(O181,1),IF('1. ALG II Monats-Berechnung'!$L$1="Mecklenburg-Vorpommern",INDEX(Q181,1),IF('1. ALG II Monats-Berechnung'!$L$1="Niedersachsen",INDEX(S181,1),IF('1. ALG II Monats-Berechnung'!$L$1="Nordrhein-Westfalen",INDEX(U181,1),IF('1. ALG II Monats-Berechnung'!$L$1="Rheinland-Pfalz",INDEX(W181,1),IF('1. ALG II Monats-Berechnung'!$L$1="Saarland",INDEX(Y181,1),IF('1. ALG II Monats-Berechnung'!$L$1="Sachsen",INDEX(AA181,1),IF('1. ALG II Monats-Berechnung'!$L$1="Sachsen-Anhalt",INDEX(AC181,1),IF('1. ALG II Monats-Berechnung'!$L$1="Schleswig-Holstein",INDEX(AE181,1),IF('1. ALG II Monats-Berechnung'!$L$1="Thüringen",INDEX(AG181,1),""))))))))))))))))</f>
        <v>II</v>
      </c>
    </row>
    <row r="546" spans="2:3" x14ac:dyDescent="0.2">
      <c r="B546" t="str">
        <f>IF('1. ALG II Monats-Berechnung'!$L$1="Baden-Württemberg",INDEX(B182,1),IF('1. ALG II Monats-Berechnung'!$L$1="Bayern",INDEX(D182,1),IF('1. ALG II Monats-Berechnung'!$L$1="Berlin",INDEX(F182,1),IF('1. ALG II Monats-Berechnung'!$L$1="Brandenburg",INDEX(H182,1),IF('1. ALG II Monats-Berechnung'!$L$1="Bremen",INDEX(J182,1),IF('1. ALG II Monats-Berechnung'!$L$1="Hamburg",INDEX(L182,1),IF('1. ALG II Monats-Berechnung'!$L$1="Hessen",INDEX(N182,1),IF('1. ALG II Monats-Berechnung'!$L$1="Mecklenburg-Vorpommern",INDEX(P182,1),IF('1. ALG II Monats-Berechnung'!$L$1="Niedersachsen",INDEX(R182,1),IF('1. ALG II Monats-Berechnung'!$L$1="Nordrhein-Westfalen",INDEX(T182,1),IF('1. ALG II Monats-Berechnung'!$L$1="Rheinland-Pfalz",INDEX(V182,1),IF('1. ALG II Monats-Berechnung'!$L$1="Saarland",INDEX(X182,1),IF('1. ALG II Monats-Berechnung'!$L$1="Sachsen",INDEX(Z182,1),IF('1. ALG II Monats-Berechnung'!$L$1="Sachsen-Anhalt",INDEX(AB182,1),IF('1. ALG II Monats-Berechnung'!$L$1="Schleswig-Holstein",INDEX(AD182,1),IF('1. ALG II Monats-Berechnung'!$L$1="Thüringen",INDEX(AF182,1),""))))))))))))))))</f>
        <v>Kreis Düren</v>
      </c>
      <c r="C546" t="str">
        <f>IF('1. ALG II Monats-Berechnung'!$L$1="Baden-Württemberg",INDEX(C182,1),IF('1. ALG II Monats-Berechnung'!$L$1="Bayern",INDEX(E182,1),IF('1. ALG II Monats-Berechnung'!$L$1="Berlin",INDEX(G182,1),IF('1. ALG II Monats-Berechnung'!$L$1="Brandenburg",INDEX(I182,1),IF('1. ALG II Monats-Berechnung'!$L$1="Bremen",INDEX(K182,1),IF('1. ALG II Monats-Berechnung'!$L$1="Hamburg",INDEX(M182,1),IF('1. ALG II Monats-Berechnung'!$L$1="Hessen",INDEX(O182,1),IF('1. ALG II Monats-Berechnung'!$L$1="Mecklenburg-Vorpommern",INDEX(Q182,1),IF('1. ALG II Monats-Berechnung'!$L$1="Niedersachsen",INDEX(S182,1),IF('1. ALG II Monats-Berechnung'!$L$1="Nordrhein-Westfalen",INDEX(U182,1),IF('1. ALG II Monats-Berechnung'!$L$1="Rheinland-Pfalz",INDEX(W182,1),IF('1. ALG II Monats-Berechnung'!$L$1="Saarland",INDEX(Y182,1),IF('1. ALG II Monats-Berechnung'!$L$1="Sachsen",INDEX(AA182,1),IF('1. ALG II Monats-Berechnung'!$L$1="Sachsen-Anhalt",INDEX(AC182,1),IF('1. ALG II Monats-Berechnung'!$L$1="Schleswig-Holstein",INDEX(AE182,1),IF('1. ALG II Monats-Berechnung'!$L$1="Thüringen",INDEX(AG182,1),""))))))))))))))))</f>
        <v>II</v>
      </c>
    </row>
    <row r="547" spans="2:3" x14ac:dyDescent="0.2">
      <c r="B547" t="str">
        <f>IF('1. ALG II Monats-Berechnung'!$L$1="Baden-Württemberg",INDEX(B183,1),IF('1. ALG II Monats-Berechnung'!$L$1="Bayern",INDEX(D183,1),IF('1. ALG II Monats-Berechnung'!$L$1="Berlin",INDEX(F183,1),IF('1. ALG II Monats-Berechnung'!$L$1="Brandenburg",INDEX(H183,1),IF('1. ALG II Monats-Berechnung'!$L$1="Bremen",INDEX(J183,1),IF('1. ALG II Monats-Berechnung'!$L$1="Hamburg",INDEX(L183,1),IF('1. ALG II Monats-Berechnung'!$L$1="Hessen",INDEX(N183,1),IF('1. ALG II Monats-Berechnung'!$L$1="Mecklenburg-Vorpommern",INDEX(P183,1),IF('1. ALG II Monats-Berechnung'!$L$1="Niedersachsen",INDEX(R183,1),IF('1. ALG II Monats-Berechnung'!$L$1="Nordrhein-Westfalen",INDEX(T183,1),IF('1. ALG II Monats-Berechnung'!$L$1="Rheinland-Pfalz",INDEX(V183,1),IF('1. ALG II Monats-Berechnung'!$L$1="Saarland",INDEX(X183,1),IF('1. ALG II Monats-Berechnung'!$L$1="Sachsen",INDEX(Z183,1),IF('1. ALG II Monats-Berechnung'!$L$1="Sachsen-Anhalt",INDEX(AB183,1),IF('1. ALG II Monats-Berechnung'!$L$1="Schleswig-Holstein",INDEX(AD183,1),IF('1. ALG II Monats-Berechnung'!$L$1="Thüringen",INDEX(AF183,1),""))))))))))))))))</f>
        <v>Kreis Ennepe-Ruhr-Kreis</v>
      </c>
      <c r="C547" t="str">
        <f>IF('1. ALG II Monats-Berechnung'!$L$1="Baden-Württemberg",INDEX(C183,1),IF('1. ALG II Monats-Berechnung'!$L$1="Bayern",INDEX(E183,1),IF('1. ALG II Monats-Berechnung'!$L$1="Berlin",INDEX(G183,1),IF('1. ALG II Monats-Berechnung'!$L$1="Brandenburg",INDEX(I183,1),IF('1. ALG II Monats-Berechnung'!$L$1="Bremen",INDEX(K183,1),IF('1. ALG II Monats-Berechnung'!$L$1="Hamburg",INDEX(M183,1),IF('1. ALG II Monats-Berechnung'!$L$1="Hessen",INDEX(O183,1),IF('1. ALG II Monats-Berechnung'!$L$1="Mecklenburg-Vorpommern",INDEX(Q183,1),IF('1. ALG II Monats-Berechnung'!$L$1="Niedersachsen",INDEX(S183,1),IF('1. ALG II Monats-Berechnung'!$L$1="Nordrhein-Westfalen",INDEX(U183,1),IF('1. ALG II Monats-Berechnung'!$L$1="Rheinland-Pfalz",INDEX(W183,1),IF('1. ALG II Monats-Berechnung'!$L$1="Saarland",INDEX(Y183,1),IF('1. ALG II Monats-Berechnung'!$L$1="Sachsen",INDEX(AA183,1),IF('1. ALG II Monats-Berechnung'!$L$1="Sachsen-Anhalt",INDEX(AC183,1),IF('1. ALG II Monats-Berechnung'!$L$1="Schleswig-Holstein",INDEX(AE183,1),IF('1. ALG II Monats-Berechnung'!$L$1="Thüringen",INDEX(AG183,1),""))))))))))))))))</f>
        <v>III</v>
      </c>
    </row>
    <row r="548" spans="2:3" x14ac:dyDescent="0.2">
      <c r="B548" t="str">
        <f>IF('1. ALG II Monats-Berechnung'!$L$1="Baden-Württemberg",INDEX(B184,1),IF('1. ALG II Monats-Berechnung'!$L$1="Bayern",INDEX(D184,1),IF('1. ALG II Monats-Berechnung'!$L$1="Berlin",INDEX(F184,1),IF('1. ALG II Monats-Berechnung'!$L$1="Brandenburg",INDEX(H184,1),IF('1. ALG II Monats-Berechnung'!$L$1="Bremen",INDEX(J184,1),IF('1. ALG II Monats-Berechnung'!$L$1="Hamburg",INDEX(L184,1),IF('1. ALG II Monats-Berechnung'!$L$1="Hessen",INDEX(N184,1),IF('1. ALG II Monats-Berechnung'!$L$1="Mecklenburg-Vorpommern",INDEX(P184,1),IF('1. ALG II Monats-Berechnung'!$L$1="Niedersachsen",INDEX(R184,1),IF('1. ALG II Monats-Berechnung'!$L$1="Nordrhein-Westfalen",INDEX(T184,1),IF('1. ALG II Monats-Berechnung'!$L$1="Rheinland-Pfalz",INDEX(V184,1),IF('1. ALG II Monats-Berechnung'!$L$1="Saarland",INDEX(X184,1),IF('1. ALG II Monats-Berechnung'!$L$1="Sachsen",INDEX(Z184,1),IF('1. ALG II Monats-Berechnung'!$L$1="Sachsen-Anhalt",INDEX(AB184,1),IF('1. ALG II Monats-Berechnung'!$L$1="Schleswig-Holstein",INDEX(AD184,1),IF('1. ALG II Monats-Berechnung'!$L$1="Thüringen",INDEX(AF184,1),""))))))))))))))))</f>
        <v>Kreis Euskirchen</v>
      </c>
      <c r="C548" t="str">
        <f>IF('1. ALG II Monats-Berechnung'!$L$1="Baden-Württemberg",INDEX(C184,1),IF('1. ALG II Monats-Berechnung'!$L$1="Bayern",INDEX(E184,1),IF('1. ALG II Monats-Berechnung'!$L$1="Berlin",INDEX(G184,1),IF('1. ALG II Monats-Berechnung'!$L$1="Brandenburg",INDEX(I184,1),IF('1. ALG II Monats-Berechnung'!$L$1="Bremen",INDEX(K184,1),IF('1. ALG II Monats-Berechnung'!$L$1="Hamburg",INDEX(M184,1),IF('1. ALG II Monats-Berechnung'!$L$1="Hessen",INDEX(O184,1),IF('1. ALG II Monats-Berechnung'!$L$1="Mecklenburg-Vorpommern",INDEX(Q184,1),IF('1. ALG II Monats-Berechnung'!$L$1="Niedersachsen",INDEX(S184,1),IF('1. ALG II Monats-Berechnung'!$L$1="Nordrhein-Westfalen",INDEX(U184,1),IF('1. ALG II Monats-Berechnung'!$L$1="Rheinland-Pfalz",INDEX(W184,1),IF('1. ALG II Monats-Berechnung'!$L$1="Saarland",INDEX(Y184,1),IF('1. ALG II Monats-Berechnung'!$L$1="Sachsen",INDEX(AA184,1),IF('1. ALG II Monats-Berechnung'!$L$1="Sachsen-Anhalt",INDEX(AC184,1),IF('1. ALG II Monats-Berechnung'!$L$1="Schleswig-Holstein",INDEX(AE184,1),IF('1. ALG II Monats-Berechnung'!$L$1="Thüringen",INDEX(AG184,1),""))))))))))))))))</f>
        <v>I</v>
      </c>
    </row>
    <row r="549" spans="2:3" x14ac:dyDescent="0.2">
      <c r="B549" t="str">
        <f>IF('1. ALG II Monats-Berechnung'!$L$1="Baden-Württemberg",INDEX(B185,1),IF('1. ALG II Monats-Berechnung'!$L$1="Bayern",INDEX(D185,1),IF('1. ALG II Monats-Berechnung'!$L$1="Berlin",INDEX(F185,1),IF('1. ALG II Monats-Berechnung'!$L$1="Brandenburg",INDEX(H185,1),IF('1. ALG II Monats-Berechnung'!$L$1="Bremen",INDEX(J185,1),IF('1. ALG II Monats-Berechnung'!$L$1="Hamburg",INDEX(L185,1),IF('1. ALG II Monats-Berechnung'!$L$1="Hessen",INDEX(N185,1),IF('1. ALG II Monats-Berechnung'!$L$1="Mecklenburg-Vorpommern",INDEX(P185,1),IF('1. ALG II Monats-Berechnung'!$L$1="Niedersachsen",INDEX(R185,1),IF('1. ALG II Monats-Berechnung'!$L$1="Nordrhein-Westfalen",INDEX(T185,1),IF('1. ALG II Monats-Berechnung'!$L$1="Rheinland-Pfalz",INDEX(V185,1),IF('1. ALG II Monats-Berechnung'!$L$1="Saarland",INDEX(X185,1),IF('1. ALG II Monats-Berechnung'!$L$1="Sachsen",INDEX(Z185,1),IF('1. ALG II Monats-Berechnung'!$L$1="Sachsen-Anhalt",INDEX(AB185,1),IF('1. ALG II Monats-Berechnung'!$L$1="Schleswig-Holstein",INDEX(AD185,1),IF('1. ALG II Monats-Berechnung'!$L$1="Thüringen",INDEX(AF185,1),""))))))))))))))))</f>
        <v>Kreis Gütersloh</v>
      </c>
      <c r="C549" t="str">
        <f>IF('1. ALG II Monats-Berechnung'!$L$1="Baden-Württemberg",INDEX(C185,1),IF('1. ALG II Monats-Berechnung'!$L$1="Bayern",INDEX(E185,1),IF('1. ALG II Monats-Berechnung'!$L$1="Berlin",INDEX(G185,1),IF('1. ALG II Monats-Berechnung'!$L$1="Brandenburg",INDEX(I185,1),IF('1. ALG II Monats-Berechnung'!$L$1="Bremen",INDEX(K185,1),IF('1. ALG II Monats-Berechnung'!$L$1="Hamburg",INDEX(M185,1),IF('1. ALG II Monats-Berechnung'!$L$1="Hessen",INDEX(O185,1),IF('1. ALG II Monats-Berechnung'!$L$1="Mecklenburg-Vorpommern",INDEX(Q185,1),IF('1. ALG II Monats-Berechnung'!$L$1="Niedersachsen",INDEX(S185,1),IF('1. ALG II Monats-Berechnung'!$L$1="Nordrhein-Westfalen",INDEX(U185,1),IF('1. ALG II Monats-Berechnung'!$L$1="Rheinland-Pfalz",INDEX(W185,1),IF('1. ALG II Monats-Berechnung'!$L$1="Saarland",INDEX(Y185,1),IF('1. ALG II Monats-Berechnung'!$L$1="Sachsen",INDEX(AA185,1),IF('1. ALG II Monats-Berechnung'!$L$1="Sachsen-Anhalt",INDEX(AC185,1),IF('1. ALG II Monats-Berechnung'!$L$1="Schleswig-Holstein",INDEX(AE185,1),IF('1. ALG II Monats-Berechnung'!$L$1="Thüringen",INDEX(AG185,1),""))))))))))))))))</f>
        <v>II</v>
      </c>
    </row>
    <row r="550" spans="2:3" x14ac:dyDescent="0.2">
      <c r="B550" t="str">
        <f>IF('1. ALG II Monats-Berechnung'!$L$1="Baden-Württemberg",INDEX(B186,1),IF('1. ALG II Monats-Berechnung'!$L$1="Bayern",INDEX(D186,1),IF('1. ALG II Monats-Berechnung'!$L$1="Berlin",INDEX(F186,1),IF('1. ALG II Monats-Berechnung'!$L$1="Brandenburg",INDEX(H186,1),IF('1. ALG II Monats-Berechnung'!$L$1="Bremen",INDEX(J186,1),IF('1. ALG II Monats-Berechnung'!$L$1="Hamburg",INDEX(L186,1),IF('1. ALG II Monats-Berechnung'!$L$1="Hessen",INDEX(N186,1),IF('1. ALG II Monats-Berechnung'!$L$1="Mecklenburg-Vorpommern",INDEX(P186,1),IF('1. ALG II Monats-Berechnung'!$L$1="Niedersachsen",INDEX(R186,1),IF('1. ALG II Monats-Berechnung'!$L$1="Nordrhein-Westfalen",INDEX(T186,1),IF('1. ALG II Monats-Berechnung'!$L$1="Rheinland-Pfalz",INDEX(V186,1),IF('1. ALG II Monats-Berechnung'!$L$1="Saarland",INDEX(X186,1),IF('1. ALG II Monats-Berechnung'!$L$1="Sachsen",INDEX(Z186,1),IF('1. ALG II Monats-Berechnung'!$L$1="Sachsen-Anhalt",INDEX(AB186,1),IF('1. ALG II Monats-Berechnung'!$L$1="Schleswig-Holstein",INDEX(AD186,1),IF('1. ALG II Monats-Berechnung'!$L$1="Thüringen",INDEX(AF186,1),""))))))))))))))))</f>
        <v>Kreis Heinsberg</v>
      </c>
      <c r="C550" t="str">
        <f>IF('1. ALG II Monats-Berechnung'!$L$1="Baden-Württemberg",INDEX(C186,1),IF('1. ALG II Monats-Berechnung'!$L$1="Bayern",INDEX(E186,1),IF('1. ALG II Monats-Berechnung'!$L$1="Berlin",INDEX(G186,1),IF('1. ALG II Monats-Berechnung'!$L$1="Brandenburg",INDEX(I186,1),IF('1. ALG II Monats-Berechnung'!$L$1="Bremen",INDEX(K186,1),IF('1. ALG II Monats-Berechnung'!$L$1="Hamburg",INDEX(M186,1),IF('1. ALG II Monats-Berechnung'!$L$1="Hessen",INDEX(O186,1),IF('1. ALG II Monats-Berechnung'!$L$1="Mecklenburg-Vorpommern",INDEX(Q186,1),IF('1. ALG II Monats-Berechnung'!$L$1="Niedersachsen",INDEX(S186,1),IF('1. ALG II Monats-Berechnung'!$L$1="Nordrhein-Westfalen",INDEX(U186,1),IF('1. ALG II Monats-Berechnung'!$L$1="Rheinland-Pfalz",INDEX(W186,1),IF('1. ALG II Monats-Berechnung'!$L$1="Saarland",INDEX(Y186,1),IF('1. ALG II Monats-Berechnung'!$L$1="Sachsen",INDEX(AA186,1),IF('1. ALG II Monats-Berechnung'!$L$1="Sachsen-Anhalt",INDEX(AC186,1),IF('1. ALG II Monats-Berechnung'!$L$1="Schleswig-Holstein",INDEX(AE186,1),IF('1. ALG II Monats-Berechnung'!$L$1="Thüringen",INDEX(AG186,1),""))))))))))))))))</f>
        <v>II</v>
      </c>
    </row>
    <row r="551" spans="2:3" x14ac:dyDescent="0.2">
      <c r="B551" t="str">
        <f>IF('1. ALG II Monats-Berechnung'!$L$1="Baden-Württemberg",INDEX(B187,1),IF('1. ALG II Monats-Berechnung'!$L$1="Bayern",INDEX(D187,1),IF('1. ALG II Monats-Berechnung'!$L$1="Berlin",INDEX(F187,1),IF('1. ALG II Monats-Berechnung'!$L$1="Brandenburg",INDEX(H187,1),IF('1. ALG II Monats-Berechnung'!$L$1="Bremen",INDEX(J187,1),IF('1. ALG II Monats-Berechnung'!$L$1="Hamburg",INDEX(L187,1),IF('1. ALG II Monats-Berechnung'!$L$1="Hessen",INDEX(N187,1),IF('1. ALG II Monats-Berechnung'!$L$1="Mecklenburg-Vorpommern",INDEX(P187,1),IF('1. ALG II Monats-Berechnung'!$L$1="Niedersachsen",INDEX(R187,1),IF('1. ALG II Monats-Berechnung'!$L$1="Nordrhein-Westfalen",INDEX(T187,1),IF('1. ALG II Monats-Berechnung'!$L$1="Rheinland-Pfalz",INDEX(V187,1),IF('1. ALG II Monats-Berechnung'!$L$1="Saarland",INDEX(X187,1),IF('1. ALG II Monats-Berechnung'!$L$1="Sachsen",INDEX(Z187,1),IF('1. ALG II Monats-Berechnung'!$L$1="Sachsen-Anhalt",INDEX(AB187,1),IF('1. ALG II Monats-Berechnung'!$L$1="Schleswig-Holstein",INDEX(AD187,1),IF('1. ALG II Monats-Berechnung'!$L$1="Thüringen",INDEX(AF187,1),""))))))))))))))))</f>
        <v>Kreis Herford</v>
      </c>
      <c r="C551" t="str">
        <f>IF('1. ALG II Monats-Berechnung'!$L$1="Baden-Württemberg",INDEX(C187,1),IF('1. ALG II Monats-Berechnung'!$L$1="Bayern",INDEX(E187,1),IF('1. ALG II Monats-Berechnung'!$L$1="Berlin",INDEX(G187,1),IF('1. ALG II Monats-Berechnung'!$L$1="Brandenburg",INDEX(I187,1),IF('1. ALG II Monats-Berechnung'!$L$1="Bremen",INDEX(K187,1),IF('1. ALG II Monats-Berechnung'!$L$1="Hamburg",INDEX(M187,1),IF('1. ALG II Monats-Berechnung'!$L$1="Hessen",INDEX(O187,1),IF('1. ALG II Monats-Berechnung'!$L$1="Mecklenburg-Vorpommern",INDEX(Q187,1),IF('1. ALG II Monats-Berechnung'!$L$1="Niedersachsen",INDEX(S187,1),IF('1. ALG II Monats-Berechnung'!$L$1="Nordrhein-Westfalen",INDEX(U187,1),IF('1. ALG II Monats-Berechnung'!$L$1="Rheinland-Pfalz",INDEX(W187,1),IF('1. ALG II Monats-Berechnung'!$L$1="Saarland",INDEX(Y187,1),IF('1. ALG II Monats-Berechnung'!$L$1="Sachsen",INDEX(AA187,1),IF('1. ALG II Monats-Berechnung'!$L$1="Sachsen-Anhalt",INDEX(AC187,1),IF('1. ALG II Monats-Berechnung'!$L$1="Schleswig-Holstein",INDEX(AE187,1),IF('1. ALG II Monats-Berechnung'!$L$1="Thüringen",INDEX(AG187,1),""))))))))))))))))</f>
        <v>I</v>
      </c>
    </row>
    <row r="552" spans="2:3" x14ac:dyDescent="0.2">
      <c r="B552" t="str">
        <f>IF('1. ALG II Monats-Berechnung'!$L$1="Baden-Württemberg",INDEX(B188,1),IF('1. ALG II Monats-Berechnung'!$L$1="Bayern",INDEX(D188,1),IF('1. ALG II Monats-Berechnung'!$L$1="Berlin",INDEX(F188,1),IF('1. ALG II Monats-Berechnung'!$L$1="Brandenburg",INDEX(H188,1),IF('1. ALG II Monats-Berechnung'!$L$1="Bremen",INDEX(J188,1),IF('1. ALG II Monats-Berechnung'!$L$1="Hamburg",INDEX(L188,1),IF('1. ALG II Monats-Berechnung'!$L$1="Hessen",INDEX(N188,1),IF('1. ALG II Monats-Berechnung'!$L$1="Mecklenburg-Vorpommern",INDEX(P188,1),IF('1. ALG II Monats-Berechnung'!$L$1="Niedersachsen",INDEX(R188,1),IF('1. ALG II Monats-Berechnung'!$L$1="Nordrhein-Westfalen",INDEX(T188,1),IF('1. ALG II Monats-Berechnung'!$L$1="Rheinland-Pfalz",INDEX(V188,1),IF('1. ALG II Monats-Berechnung'!$L$1="Saarland",INDEX(X188,1),IF('1. ALG II Monats-Berechnung'!$L$1="Sachsen",INDEX(Z188,1),IF('1. ALG II Monats-Berechnung'!$L$1="Sachsen-Anhalt",INDEX(AB188,1),IF('1. ALG II Monats-Berechnung'!$L$1="Schleswig-Holstein",INDEX(AD188,1),IF('1. ALG II Monats-Berechnung'!$L$1="Thüringen",INDEX(AF188,1),""))))))))))))))))</f>
        <v>Kreis Hochsauerlandkreis</v>
      </c>
      <c r="C552" t="str">
        <f>IF('1. ALG II Monats-Berechnung'!$L$1="Baden-Württemberg",INDEX(C188,1),IF('1. ALG II Monats-Berechnung'!$L$1="Bayern",INDEX(E188,1),IF('1. ALG II Monats-Berechnung'!$L$1="Berlin",INDEX(G188,1),IF('1. ALG II Monats-Berechnung'!$L$1="Brandenburg",INDEX(I188,1),IF('1. ALG II Monats-Berechnung'!$L$1="Bremen",INDEX(K188,1),IF('1. ALG II Monats-Berechnung'!$L$1="Hamburg",INDEX(M188,1),IF('1. ALG II Monats-Berechnung'!$L$1="Hessen",INDEX(O188,1),IF('1. ALG II Monats-Berechnung'!$L$1="Mecklenburg-Vorpommern",INDEX(Q188,1),IF('1. ALG II Monats-Berechnung'!$L$1="Niedersachsen",INDEX(S188,1),IF('1. ALG II Monats-Berechnung'!$L$1="Nordrhein-Westfalen",INDEX(U188,1),IF('1. ALG II Monats-Berechnung'!$L$1="Rheinland-Pfalz",INDEX(W188,1),IF('1. ALG II Monats-Berechnung'!$L$1="Saarland",INDEX(Y188,1),IF('1. ALG II Monats-Berechnung'!$L$1="Sachsen",INDEX(AA188,1),IF('1. ALG II Monats-Berechnung'!$L$1="Sachsen-Anhalt",INDEX(AC188,1),IF('1. ALG II Monats-Berechnung'!$L$1="Schleswig-Holstein",INDEX(AE188,1),IF('1. ALG II Monats-Berechnung'!$L$1="Thüringen",INDEX(AG188,1),""))))))))))))))))</f>
        <v>I</v>
      </c>
    </row>
    <row r="553" spans="2:3" x14ac:dyDescent="0.2">
      <c r="B553" t="str">
        <f>IF('1. ALG II Monats-Berechnung'!$L$1="Baden-Württemberg",INDEX(B189,1),IF('1. ALG II Monats-Berechnung'!$L$1="Bayern",INDEX(D189,1),IF('1. ALG II Monats-Berechnung'!$L$1="Berlin",INDEX(F189,1),IF('1. ALG II Monats-Berechnung'!$L$1="Brandenburg",INDEX(H189,1),IF('1. ALG II Monats-Berechnung'!$L$1="Bremen",INDEX(J189,1),IF('1. ALG II Monats-Berechnung'!$L$1="Hamburg",INDEX(L189,1),IF('1. ALG II Monats-Berechnung'!$L$1="Hessen",INDEX(N189,1),IF('1. ALG II Monats-Berechnung'!$L$1="Mecklenburg-Vorpommern",INDEX(P189,1),IF('1. ALG II Monats-Berechnung'!$L$1="Niedersachsen",INDEX(R189,1),IF('1. ALG II Monats-Berechnung'!$L$1="Nordrhein-Westfalen",INDEX(T189,1),IF('1. ALG II Monats-Berechnung'!$L$1="Rheinland-Pfalz",INDEX(V189,1),IF('1. ALG II Monats-Berechnung'!$L$1="Saarland",INDEX(X189,1),IF('1. ALG II Monats-Berechnung'!$L$1="Sachsen",INDEX(Z189,1),IF('1. ALG II Monats-Berechnung'!$L$1="Sachsen-Anhalt",INDEX(AB189,1),IF('1. ALG II Monats-Berechnung'!$L$1="Schleswig-Holstein",INDEX(AD189,1),IF('1. ALG II Monats-Berechnung'!$L$1="Thüringen",INDEX(AF189,1),""))))))))))))))))</f>
        <v>Kreis Höxter</v>
      </c>
      <c r="C553" t="str">
        <f>IF('1. ALG II Monats-Berechnung'!$L$1="Baden-Württemberg",INDEX(C189,1),IF('1. ALG II Monats-Berechnung'!$L$1="Bayern",INDEX(E189,1),IF('1. ALG II Monats-Berechnung'!$L$1="Berlin",INDEX(G189,1),IF('1. ALG II Monats-Berechnung'!$L$1="Brandenburg",INDEX(I189,1),IF('1. ALG II Monats-Berechnung'!$L$1="Bremen",INDEX(K189,1),IF('1. ALG II Monats-Berechnung'!$L$1="Hamburg",INDEX(M189,1),IF('1. ALG II Monats-Berechnung'!$L$1="Hessen",INDEX(O189,1),IF('1. ALG II Monats-Berechnung'!$L$1="Mecklenburg-Vorpommern",INDEX(Q189,1),IF('1. ALG II Monats-Berechnung'!$L$1="Niedersachsen",INDEX(S189,1),IF('1. ALG II Monats-Berechnung'!$L$1="Nordrhein-Westfalen",INDEX(U189,1),IF('1. ALG II Monats-Berechnung'!$L$1="Rheinland-Pfalz",INDEX(W189,1),IF('1. ALG II Monats-Berechnung'!$L$1="Saarland",INDEX(Y189,1),IF('1. ALG II Monats-Berechnung'!$L$1="Sachsen",INDEX(AA189,1),IF('1. ALG II Monats-Berechnung'!$L$1="Sachsen-Anhalt",INDEX(AC189,1),IF('1. ALG II Monats-Berechnung'!$L$1="Schleswig-Holstein",INDEX(AE189,1),IF('1. ALG II Monats-Berechnung'!$L$1="Thüringen",INDEX(AG189,1),""))))))))))))))))</f>
        <v>I</v>
      </c>
    </row>
    <row r="554" spans="2:3" x14ac:dyDescent="0.2">
      <c r="B554" t="str">
        <f>IF('1. ALG II Monats-Berechnung'!$L$1="Baden-Württemberg",INDEX(B190,1),IF('1. ALG II Monats-Berechnung'!$L$1="Bayern",INDEX(D190,1),IF('1. ALG II Monats-Berechnung'!$L$1="Berlin",INDEX(F190,1),IF('1. ALG II Monats-Berechnung'!$L$1="Brandenburg",INDEX(H190,1),IF('1. ALG II Monats-Berechnung'!$L$1="Bremen",INDEX(J190,1),IF('1. ALG II Monats-Berechnung'!$L$1="Hamburg",INDEX(L190,1),IF('1. ALG II Monats-Berechnung'!$L$1="Hessen",INDEX(N190,1),IF('1. ALG II Monats-Berechnung'!$L$1="Mecklenburg-Vorpommern",INDEX(P190,1),IF('1. ALG II Monats-Berechnung'!$L$1="Niedersachsen",INDEX(R190,1),IF('1. ALG II Monats-Berechnung'!$L$1="Nordrhein-Westfalen",INDEX(T190,1),IF('1. ALG II Monats-Berechnung'!$L$1="Rheinland-Pfalz",INDEX(V190,1),IF('1. ALG II Monats-Berechnung'!$L$1="Saarland",INDEX(X190,1),IF('1. ALG II Monats-Berechnung'!$L$1="Sachsen",INDEX(Z190,1),IF('1. ALG II Monats-Berechnung'!$L$1="Sachsen-Anhalt",INDEX(AB190,1),IF('1. ALG II Monats-Berechnung'!$L$1="Schleswig-Holstein",INDEX(AD190,1),IF('1. ALG II Monats-Berechnung'!$L$1="Thüringen",INDEX(AF190,1),""))))))))))))))))</f>
        <v>Kreis Kleve</v>
      </c>
      <c r="C554" t="str">
        <f>IF('1. ALG II Monats-Berechnung'!$L$1="Baden-Württemberg",INDEX(C190,1),IF('1. ALG II Monats-Berechnung'!$L$1="Bayern",INDEX(E190,1),IF('1. ALG II Monats-Berechnung'!$L$1="Berlin",INDEX(G190,1),IF('1. ALG II Monats-Berechnung'!$L$1="Brandenburg",INDEX(I190,1),IF('1. ALG II Monats-Berechnung'!$L$1="Bremen",INDEX(K190,1),IF('1. ALG II Monats-Berechnung'!$L$1="Hamburg",INDEX(M190,1),IF('1. ALG II Monats-Berechnung'!$L$1="Hessen",INDEX(O190,1),IF('1. ALG II Monats-Berechnung'!$L$1="Mecklenburg-Vorpommern",INDEX(Q190,1),IF('1. ALG II Monats-Berechnung'!$L$1="Niedersachsen",INDEX(S190,1),IF('1. ALG II Monats-Berechnung'!$L$1="Nordrhein-Westfalen",INDEX(U190,1),IF('1. ALG II Monats-Berechnung'!$L$1="Rheinland-Pfalz",INDEX(W190,1),IF('1. ALG II Monats-Berechnung'!$L$1="Saarland",INDEX(Y190,1),IF('1. ALG II Monats-Berechnung'!$L$1="Sachsen",INDEX(AA190,1),IF('1. ALG II Monats-Berechnung'!$L$1="Sachsen-Anhalt",INDEX(AC190,1),IF('1. ALG II Monats-Berechnung'!$L$1="Schleswig-Holstein",INDEX(AE190,1),IF('1. ALG II Monats-Berechnung'!$L$1="Thüringen",INDEX(AG190,1),""))))))))))))))))</f>
        <v>II</v>
      </c>
    </row>
    <row r="555" spans="2:3" x14ac:dyDescent="0.2">
      <c r="B555" t="str">
        <f>IF('1. ALG II Monats-Berechnung'!$L$1="Baden-Württemberg",INDEX(B191,1),IF('1. ALG II Monats-Berechnung'!$L$1="Bayern",INDEX(D191,1),IF('1. ALG II Monats-Berechnung'!$L$1="Berlin",INDEX(F191,1),IF('1. ALG II Monats-Berechnung'!$L$1="Brandenburg",INDEX(H191,1),IF('1. ALG II Monats-Berechnung'!$L$1="Bremen",INDEX(J191,1),IF('1. ALG II Monats-Berechnung'!$L$1="Hamburg",INDEX(L191,1),IF('1. ALG II Monats-Berechnung'!$L$1="Hessen",INDEX(N191,1),IF('1. ALG II Monats-Berechnung'!$L$1="Mecklenburg-Vorpommern",INDEX(P191,1),IF('1. ALG II Monats-Berechnung'!$L$1="Niedersachsen",INDEX(R191,1),IF('1. ALG II Monats-Berechnung'!$L$1="Nordrhein-Westfalen",INDEX(T191,1),IF('1. ALG II Monats-Berechnung'!$L$1="Rheinland-Pfalz",INDEX(V191,1),IF('1. ALG II Monats-Berechnung'!$L$1="Saarland",INDEX(X191,1),IF('1. ALG II Monats-Berechnung'!$L$1="Sachsen",INDEX(Z191,1),IF('1. ALG II Monats-Berechnung'!$L$1="Sachsen-Anhalt",INDEX(AB191,1),IF('1. ALG II Monats-Berechnung'!$L$1="Schleswig-Holstein",INDEX(AD191,1),IF('1. ALG II Monats-Berechnung'!$L$1="Thüringen",INDEX(AF191,1),""))))))))))))))))</f>
        <v>Kreis Lippe</v>
      </c>
      <c r="C555" t="str">
        <f>IF('1. ALG II Monats-Berechnung'!$L$1="Baden-Württemberg",INDEX(C191,1),IF('1. ALG II Monats-Berechnung'!$L$1="Bayern",INDEX(E191,1),IF('1. ALG II Monats-Berechnung'!$L$1="Berlin",INDEX(G191,1),IF('1. ALG II Monats-Berechnung'!$L$1="Brandenburg",INDEX(I191,1),IF('1. ALG II Monats-Berechnung'!$L$1="Bremen",INDEX(K191,1),IF('1. ALG II Monats-Berechnung'!$L$1="Hamburg",INDEX(M191,1),IF('1. ALG II Monats-Berechnung'!$L$1="Hessen",INDEX(O191,1),IF('1. ALG II Monats-Berechnung'!$L$1="Mecklenburg-Vorpommern",INDEX(Q191,1),IF('1. ALG II Monats-Berechnung'!$L$1="Niedersachsen",INDEX(S191,1),IF('1. ALG II Monats-Berechnung'!$L$1="Nordrhein-Westfalen",INDEX(U191,1),IF('1. ALG II Monats-Berechnung'!$L$1="Rheinland-Pfalz",INDEX(W191,1),IF('1. ALG II Monats-Berechnung'!$L$1="Saarland",INDEX(Y191,1),IF('1. ALG II Monats-Berechnung'!$L$1="Sachsen",INDEX(AA191,1),IF('1. ALG II Monats-Berechnung'!$L$1="Sachsen-Anhalt",INDEX(AC191,1),IF('1. ALG II Monats-Berechnung'!$L$1="Schleswig-Holstein",INDEX(AE191,1),IF('1. ALG II Monats-Berechnung'!$L$1="Thüringen",INDEX(AG191,1),""))))))))))))))))</f>
        <v>I</v>
      </c>
    </row>
    <row r="556" spans="2:3" x14ac:dyDescent="0.2">
      <c r="B556" t="str">
        <f>IF('1. ALG II Monats-Berechnung'!$L$1="Baden-Württemberg",INDEX(B192,1),IF('1. ALG II Monats-Berechnung'!$L$1="Bayern",INDEX(D192,1),IF('1. ALG II Monats-Berechnung'!$L$1="Berlin",INDEX(F192,1),IF('1. ALG II Monats-Berechnung'!$L$1="Brandenburg",INDEX(H192,1),IF('1. ALG II Monats-Berechnung'!$L$1="Bremen",INDEX(J192,1),IF('1. ALG II Monats-Berechnung'!$L$1="Hamburg",INDEX(L192,1),IF('1. ALG II Monats-Berechnung'!$L$1="Hessen",INDEX(N192,1),IF('1. ALG II Monats-Berechnung'!$L$1="Mecklenburg-Vorpommern",INDEX(P192,1),IF('1. ALG II Monats-Berechnung'!$L$1="Niedersachsen",INDEX(R192,1),IF('1. ALG II Monats-Berechnung'!$L$1="Nordrhein-Westfalen",INDEX(T192,1),IF('1. ALG II Monats-Berechnung'!$L$1="Rheinland-Pfalz",INDEX(V192,1),IF('1. ALG II Monats-Berechnung'!$L$1="Saarland",INDEX(X192,1),IF('1. ALG II Monats-Berechnung'!$L$1="Sachsen",INDEX(Z192,1),IF('1. ALG II Monats-Berechnung'!$L$1="Sachsen-Anhalt",INDEX(AB192,1),IF('1. ALG II Monats-Berechnung'!$L$1="Schleswig-Holstein",INDEX(AD192,1),IF('1. ALG II Monats-Berechnung'!$L$1="Thüringen",INDEX(AF192,1),""))))))))))))))))</f>
        <v>Kreis Märkischer Kreis</v>
      </c>
      <c r="C556" t="str">
        <f>IF('1. ALG II Monats-Berechnung'!$L$1="Baden-Württemberg",INDEX(C192,1),IF('1. ALG II Monats-Berechnung'!$L$1="Bayern",INDEX(E192,1),IF('1. ALG II Monats-Berechnung'!$L$1="Berlin",INDEX(G192,1),IF('1. ALG II Monats-Berechnung'!$L$1="Brandenburg",INDEX(I192,1),IF('1. ALG II Monats-Berechnung'!$L$1="Bremen",INDEX(K192,1),IF('1. ALG II Monats-Berechnung'!$L$1="Hamburg",INDEX(M192,1),IF('1. ALG II Monats-Berechnung'!$L$1="Hessen",INDEX(O192,1),IF('1. ALG II Monats-Berechnung'!$L$1="Mecklenburg-Vorpommern",INDEX(Q192,1),IF('1. ALG II Monats-Berechnung'!$L$1="Niedersachsen",INDEX(S192,1),IF('1. ALG II Monats-Berechnung'!$L$1="Nordrhein-Westfalen",INDEX(U192,1),IF('1. ALG II Monats-Berechnung'!$L$1="Rheinland-Pfalz",INDEX(W192,1),IF('1. ALG II Monats-Berechnung'!$L$1="Saarland",INDEX(Y192,1),IF('1. ALG II Monats-Berechnung'!$L$1="Sachsen",INDEX(AA192,1),IF('1. ALG II Monats-Berechnung'!$L$1="Sachsen-Anhalt",INDEX(AC192,1),IF('1. ALG II Monats-Berechnung'!$L$1="Schleswig-Holstein",INDEX(AE192,1),IF('1. ALG II Monats-Berechnung'!$L$1="Thüringen",INDEX(AG192,1),""))))))))))))))))</f>
        <v>II</v>
      </c>
    </row>
    <row r="557" spans="2:3" x14ac:dyDescent="0.2">
      <c r="B557" t="str">
        <f>IF('1. ALG II Monats-Berechnung'!$L$1="Baden-Württemberg",INDEX(B193,1),IF('1. ALG II Monats-Berechnung'!$L$1="Bayern",INDEX(D193,1),IF('1. ALG II Monats-Berechnung'!$L$1="Berlin",INDEX(F193,1),IF('1. ALG II Monats-Berechnung'!$L$1="Brandenburg",INDEX(H193,1),IF('1. ALG II Monats-Berechnung'!$L$1="Bremen",INDEX(J193,1),IF('1. ALG II Monats-Berechnung'!$L$1="Hamburg",INDEX(L193,1),IF('1. ALG II Monats-Berechnung'!$L$1="Hessen",INDEX(N193,1),IF('1. ALG II Monats-Berechnung'!$L$1="Mecklenburg-Vorpommern",INDEX(P193,1),IF('1. ALG II Monats-Berechnung'!$L$1="Niedersachsen",INDEX(R193,1),IF('1. ALG II Monats-Berechnung'!$L$1="Nordrhein-Westfalen",INDEX(T193,1),IF('1. ALG II Monats-Berechnung'!$L$1="Rheinland-Pfalz",INDEX(V193,1),IF('1. ALG II Monats-Berechnung'!$L$1="Saarland",INDEX(X193,1),IF('1. ALG II Monats-Berechnung'!$L$1="Sachsen",INDEX(Z193,1),IF('1. ALG II Monats-Berechnung'!$L$1="Sachsen-Anhalt",INDEX(AB193,1),IF('1. ALG II Monats-Berechnung'!$L$1="Schleswig-Holstein",INDEX(AD193,1),IF('1. ALG II Monats-Berechnung'!$L$1="Thüringen",INDEX(AF193,1),""))))))))))))))))</f>
        <v>Kreis Paderborn</v>
      </c>
      <c r="C557" t="str">
        <f>IF('1. ALG II Monats-Berechnung'!$L$1="Baden-Württemberg",INDEX(C193,1),IF('1. ALG II Monats-Berechnung'!$L$1="Bayern",INDEX(E193,1),IF('1. ALG II Monats-Berechnung'!$L$1="Berlin",INDEX(G193,1),IF('1. ALG II Monats-Berechnung'!$L$1="Brandenburg",INDEX(I193,1),IF('1. ALG II Monats-Berechnung'!$L$1="Bremen",INDEX(K193,1),IF('1. ALG II Monats-Berechnung'!$L$1="Hamburg",INDEX(M193,1),IF('1. ALG II Monats-Berechnung'!$L$1="Hessen",INDEX(O193,1),IF('1. ALG II Monats-Berechnung'!$L$1="Mecklenburg-Vorpommern",INDEX(Q193,1),IF('1. ALG II Monats-Berechnung'!$L$1="Niedersachsen",INDEX(S193,1),IF('1. ALG II Monats-Berechnung'!$L$1="Nordrhein-Westfalen",INDEX(U193,1),IF('1. ALG II Monats-Berechnung'!$L$1="Rheinland-Pfalz",INDEX(W193,1),IF('1. ALG II Monats-Berechnung'!$L$1="Saarland",INDEX(Y193,1),IF('1. ALG II Monats-Berechnung'!$L$1="Sachsen",INDEX(AA193,1),IF('1. ALG II Monats-Berechnung'!$L$1="Sachsen-Anhalt",INDEX(AC193,1),IF('1. ALG II Monats-Berechnung'!$L$1="Schleswig-Holstein",INDEX(AE193,1),IF('1. ALG II Monats-Berechnung'!$L$1="Thüringen",INDEX(AG193,1),""))))))))))))))))</f>
        <v>I</v>
      </c>
    </row>
    <row r="558" spans="2:3" x14ac:dyDescent="0.2">
      <c r="B558" t="str">
        <f>IF('1. ALG II Monats-Berechnung'!$L$1="Baden-Württemberg",INDEX(B194,1),IF('1. ALG II Monats-Berechnung'!$L$1="Bayern",INDEX(D194,1),IF('1. ALG II Monats-Berechnung'!$L$1="Berlin",INDEX(F194,1),IF('1. ALG II Monats-Berechnung'!$L$1="Brandenburg",INDEX(H194,1),IF('1. ALG II Monats-Berechnung'!$L$1="Bremen",INDEX(J194,1),IF('1. ALG II Monats-Berechnung'!$L$1="Hamburg",INDEX(L194,1),IF('1. ALG II Monats-Berechnung'!$L$1="Hessen",INDEX(N194,1),IF('1. ALG II Monats-Berechnung'!$L$1="Mecklenburg-Vorpommern",INDEX(P194,1),IF('1. ALG II Monats-Berechnung'!$L$1="Niedersachsen",INDEX(R194,1),IF('1. ALG II Monats-Berechnung'!$L$1="Nordrhein-Westfalen",INDEX(T194,1),IF('1. ALG II Monats-Berechnung'!$L$1="Rheinland-Pfalz",INDEX(V194,1),IF('1. ALG II Monats-Berechnung'!$L$1="Saarland",INDEX(X194,1),IF('1. ALG II Monats-Berechnung'!$L$1="Sachsen",INDEX(Z194,1),IF('1. ALG II Monats-Berechnung'!$L$1="Sachsen-Anhalt",INDEX(AB194,1),IF('1. ALG II Monats-Berechnung'!$L$1="Schleswig-Holstein",INDEX(AD194,1),IF('1. ALG II Monats-Berechnung'!$L$1="Thüringen",INDEX(AF194,1),""))))))))))))))))</f>
        <v>Kreis Siegen-Wittgenstein</v>
      </c>
      <c r="C558" t="str">
        <f>IF('1. ALG II Monats-Berechnung'!$L$1="Baden-Württemberg",INDEX(C194,1),IF('1. ALG II Monats-Berechnung'!$L$1="Bayern",INDEX(E194,1),IF('1. ALG II Monats-Berechnung'!$L$1="Berlin",INDEX(G194,1),IF('1. ALG II Monats-Berechnung'!$L$1="Brandenburg",INDEX(I194,1),IF('1. ALG II Monats-Berechnung'!$L$1="Bremen",INDEX(K194,1),IF('1. ALG II Monats-Berechnung'!$L$1="Hamburg",INDEX(M194,1),IF('1. ALG II Monats-Berechnung'!$L$1="Hessen",INDEX(O194,1),IF('1. ALG II Monats-Berechnung'!$L$1="Mecklenburg-Vorpommern",INDEX(Q194,1),IF('1. ALG II Monats-Berechnung'!$L$1="Niedersachsen",INDEX(S194,1),IF('1. ALG II Monats-Berechnung'!$L$1="Nordrhein-Westfalen",INDEX(U194,1),IF('1. ALG II Monats-Berechnung'!$L$1="Rheinland-Pfalz",INDEX(W194,1),IF('1. ALG II Monats-Berechnung'!$L$1="Saarland",INDEX(Y194,1),IF('1. ALG II Monats-Berechnung'!$L$1="Sachsen",INDEX(AA194,1),IF('1. ALG II Monats-Berechnung'!$L$1="Sachsen-Anhalt",INDEX(AC194,1),IF('1. ALG II Monats-Berechnung'!$L$1="Schleswig-Holstein",INDEX(AE194,1),IF('1. ALG II Monats-Berechnung'!$L$1="Thüringen",INDEX(AG194,1),""))))))))))))))))</f>
        <v>II</v>
      </c>
    </row>
    <row r="559" spans="2:3" x14ac:dyDescent="0.2">
      <c r="B559" t="str">
        <f>IF('1. ALG II Monats-Berechnung'!$L$1="Baden-Württemberg",INDEX(B195,1),IF('1. ALG II Monats-Berechnung'!$L$1="Bayern",INDEX(D195,1),IF('1. ALG II Monats-Berechnung'!$L$1="Berlin",INDEX(F195,1),IF('1. ALG II Monats-Berechnung'!$L$1="Brandenburg",INDEX(H195,1),IF('1. ALG II Monats-Berechnung'!$L$1="Bremen",INDEX(J195,1),IF('1. ALG II Monats-Berechnung'!$L$1="Hamburg",INDEX(L195,1),IF('1. ALG II Monats-Berechnung'!$L$1="Hessen",INDEX(N195,1),IF('1. ALG II Monats-Berechnung'!$L$1="Mecklenburg-Vorpommern",INDEX(P195,1),IF('1. ALG II Monats-Berechnung'!$L$1="Niedersachsen",INDEX(R195,1),IF('1. ALG II Monats-Berechnung'!$L$1="Nordrhein-Westfalen",INDEX(T195,1),IF('1. ALG II Monats-Berechnung'!$L$1="Rheinland-Pfalz",INDEX(V195,1),IF('1. ALG II Monats-Berechnung'!$L$1="Saarland",INDEX(X195,1),IF('1. ALG II Monats-Berechnung'!$L$1="Sachsen",INDEX(Z195,1),IF('1. ALG II Monats-Berechnung'!$L$1="Sachsen-Anhalt",INDEX(AB195,1),IF('1. ALG II Monats-Berechnung'!$L$1="Schleswig-Holstein",INDEX(AD195,1),IF('1. ALG II Monats-Berechnung'!$L$1="Thüringen",INDEX(AF195,1),""))))))))))))))))</f>
        <v>Kreis Städteregion Aachen</v>
      </c>
      <c r="C559" t="str">
        <f>IF('1. ALG II Monats-Berechnung'!$L$1="Baden-Württemberg",INDEX(C195,1),IF('1. ALG II Monats-Berechnung'!$L$1="Bayern",INDEX(E195,1),IF('1. ALG II Monats-Berechnung'!$L$1="Berlin",INDEX(G195,1),IF('1. ALG II Monats-Berechnung'!$L$1="Brandenburg",INDEX(I195,1),IF('1. ALG II Monats-Berechnung'!$L$1="Bremen",INDEX(K195,1),IF('1. ALG II Monats-Berechnung'!$L$1="Hamburg",INDEX(M195,1),IF('1. ALG II Monats-Berechnung'!$L$1="Hessen",INDEX(O195,1),IF('1. ALG II Monats-Berechnung'!$L$1="Mecklenburg-Vorpommern",INDEX(Q195,1),IF('1. ALG II Monats-Berechnung'!$L$1="Niedersachsen",INDEX(S195,1),IF('1. ALG II Monats-Berechnung'!$L$1="Nordrhein-Westfalen",INDEX(U195,1),IF('1. ALG II Monats-Berechnung'!$L$1="Rheinland-Pfalz",INDEX(W195,1),IF('1. ALG II Monats-Berechnung'!$L$1="Saarland",INDEX(Y195,1),IF('1. ALG II Monats-Berechnung'!$L$1="Sachsen",INDEX(AA195,1),IF('1. ALG II Monats-Berechnung'!$L$1="Sachsen-Anhalt",INDEX(AC195,1),IF('1. ALG II Monats-Berechnung'!$L$1="Schleswig-Holstein",INDEX(AE195,1),IF('1. ALG II Monats-Berechnung'!$L$1="Thüringen",INDEX(AG195,1),""))))))))))))))))</f>
        <v>II</v>
      </c>
    </row>
    <row r="560" spans="2:3" x14ac:dyDescent="0.2">
      <c r="B560" t="str">
        <f>IF('1. ALG II Monats-Berechnung'!$L$1="Baden-Württemberg",INDEX(B196,1),IF('1. ALG II Monats-Berechnung'!$L$1="Bayern",INDEX(D196,1),IF('1. ALG II Monats-Berechnung'!$L$1="Berlin",INDEX(F196,1),IF('1. ALG II Monats-Berechnung'!$L$1="Brandenburg",INDEX(H196,1),IF('1. ALG II Monats-Berechnung'!$L$1="Bremen",INDEX(J196,1),IF('1. ALG II Monats-Berechnung'!$L$1="Hamburg",INDEX(L196,1),IF('1. ALG II Monats-Berechnung'!$L$1="Hessen",INDEX(N196,1),IF('1. ALG II Monats-Berechnung'!$L$1="Mecklenburg-Vorpommern",INDEX(P196,1),IF('1. ALG II Monats-Berechnung'!$L$1="Niedersachsen",INDEX(R196,1),IF('1. ALG II Monats-Berechnung'!$L$1="Nordrhein-Westfalen",INDEX(T196,1),IF('1. ALG II Monats-Berechnung'!$L$1="Rheinland-Pfalz",INDEX(V196,1),IF('1. ALG II Monats-Berechnung'!$L$1="Saarland",INDEX(X196,1),IF('1. ALG II Monats-Berechnung'!$L$1="Sachsen",INDEX(Z196,1),IF('1. ALG II Monats-Berechnung'!$L$1="Sachsen-Anhalt",INDEX(AB196,1),IF('1. ALG II Monats-Berechnung'!$L$1="Schleswig-Holstein",INDEX(AD196,1),IF('1. ALG II Monats-Berechnung'!$L$1="Thüringen",INDEX(AF196,1),""))))))))))))))))</f>
        <v>Kreis Steinfurt</v>
      </c>
      <c r="C560" t="str">
        <f>IF('1. ALG II Monats-Berechnung'!$L$1="Baden-Württemberg",INDEX(C196,1),IF('1. ALG II Monats-Berechnung'!$L$1="Bayern",INDEX(E196,1),IF('1. ALG II Monats-Berechnung'!$L$1="Berlin",INDEX(G196,1),IF('1. ALG II Monats-Berechnung'!$L$1="Brandenburg",INDEX(I196,1),IF('1. ALG II Monats-Berechnung'!$L$1="Bremen",INDEX(K196,1),IF('1. ALG II Monats-Berechnung'!$L$1="Hamburg",INDEX(M196,1),IF('1. ALG II Monats-Berechnung'!$L$1="Hessen",INDEX(O196,1),IF('1. ALG II Monats-Berechnung'!$L$1="Mecklenburg-Vorpommern",INDEX(Q196,1),IF('1. ALG II Monats-Berechnung'!$L$1="Niedersachsen",INDEX(S196,1),IF('1. ALG II Monats-Berechnung'!$L$1="Nordrhein-Westfalen",INDEX(U196,1),IF('1. ALG II Monats-Berechnung'!$L$1="Rheinland-Pfalz",INDEX(W196,1),IF('1. ALG II Monats-Berechnung'!$L$1="Saarland",INDEX(Y196,1),IF('1. ALG II Monats-Berechnung'!$L$1="Sachsen",INDEX(AA196,1),IF('1. ALG II Monats-Berechnung'!$L$1="Sachsen-Anhalt",INDEX(AC196,1),IF('1. ALG II Monats-Berechnung'!$L$1="Schleswig-Holstein",INDEX(AE196,1),IF('1. ALG II Monats-Berechnung'!$L$1="Thüringen",INDEX(AG196,1),""))))))))))))))))</f>
        <v>I</v>
      </c>
    </row>
    <row r="561" spans="2:3" x14ac:dyDescent="0.2">
      <c r="B561" t="str">
        <f>IF('1. ALG II Monats-Berechnung'!$L$1="Baden-Württemberg",INDEX(B197,1),IF('1. ALG II Monats-Berechnung'!$L$1="Bayern",INDEX(D197,1),IF('1. ALG II Monats-Berechnung'!$L$1="Berlin",INDEX(F197,1),IF('1. ALG II Monats-Berechnung'!$L$1="Brandenburg",INDEX(H197,1),IF('1. ALG II Monats-Berechnung'!$L$1="Bremen",INDEX(J197,1),IF('1. ALG II Monats-Berechnung'!$L$1="Hamburg",INDEX(L197,1),IF('1. ALG II Monats-Berechnung'!$L$1="Hessen",INDEX(N197,1),IF('1. ALG II Monats-Berechnung'!$L$1="Mecklenburg-Vorpommern",INDEX(P197,1),IF('1. ALG II Monats-Berechnung'!$L$1="Niedersachsen",INDEX(R197,1),IF('1. ALG II Monats-Berechnung'!$L$1="Nordrhein-Westfalen",INDEX(T197,1),IF('1. ALG II Monats-Berechnung'!$L$1="Rheinland-Pfalz",INDEX(V197,1),IF('1. ALG II Monats-Berechnung'!$L$1="Saarland",INDEX(X197,1),IF('1. ALG II Monats-Berechnung'!$L$1="Sachsen",INDEX(Z197,1),IF('1. ALG II Monats-Berechnung'!$L$1="Sachsen-Anhalt",INDEX(AB197,1),IF('1. ALG II Monats-Berechnung'!$L$1="Schleswig-Holstein",INDEX(AD197,1),IF('1. ALG II Monats-Berechnung'!$L$1="Thüringen",INDEX(AF197,1),""))))))))))))))))</f>
        <v>Kreis Warendorf</v>
      </c>
      <c r="C561" t="str">
        <f>IF('1. ALG II Monats-Berechnung'!$L$1="Baden-Württemberg",INDEX(C197,1),IF('1. ALG II Monats-Berechnung'!$L$1="Bayern",INDEX(E197,1),IF('1. ALG II Monats-Berechnung'!$L$1="Berlin",INDEX(G197,1),IF('1. ALG II Monats-Berechnung'!$L$1="Brandenburg",INDEX(I197,1),IF('1. ALG II Monats-Berechnung'!$L$1="Bremen",INDEX(K197,1),IF('1. ALG II Monats-Berechnung'!$L$1="Hamburg",INDEX(M197,1),IF('1. ALG II Monats-Berechnung'!$L$1="Hessen",INDEX(O197,1),IF('1. ALG II Monats-Berechnung'!$L$1="Mecklenburg-Vorpommern",INDEX(Q197,1),IF('1. ALG II Monats-Berechnung'!$L$1="Niedersachsen",INDEX(S197,1),IF('1. ALG II Monats-Berechnung'!$L$1="Nordrhein-Westfalen",INDEX(U197,1),IF('1. ALG II Monats-Berechnung'!$L$1="Rheinland-Pfalz",INDEX(W197,1),IF('1. ALG II Monats-Berechnung'!$L$1="Saarland",INDEX(Y197,1),IF('1. ALG II Monats-Berechnung'!$L$1="Sachsen",INDEX(AA197,1),IF('1. ALG II Monats-Berechnung'!$L$1="Sachsen-Anhalt",INDEX(AC197,1),IF('1. ALG II Monats-Berechnung'!$L$1="Schleswig-Holstein",INDEX(AE197,1),IF('1. ALG II Monats-Berechnung'!$L$1="Thüringen",INDEX(AG197,1),""))))))))))))))))</f>
        <v>II</v>
      </c>
    </row>
    <row r="562" spans="2:3" x14ac:dyDescent="0.2">
      <c r="B562" t="str">
        <f>IF('1. ALG II Monats-Berechnung'!$L$1="Baden-Württemberg",INDEX(B198,1),IF('1. ALG II Monats-Berechnung'!$L$1="Bayern",INDEX(D198,1),IF('1. ALG II Monats-Berechnung'!$L$1="Berlin",INDEX(F198,1),IF('1. ALG II Monats-Berechnung'!$L$1="Brandenburg",INDEX(H198,1),IF('1. ALG II Monats-Berechnung'!$L$1="Bremen",INDEX(J198,1),IF('1. ALG II Monats-Berechnung'!$L$1="Hamburg",INDEX(L198,1),IF('1. ALG II Monats-Berechnung'!$L$1="Hessen",INDEX(N198,1),IF('1. ALG II Monats-Berechnung'!$L$1="Mecklenburg-Vorpommern",INDEX(P198,1),IF('1. ALG II Monats-Berechnung'!$L$1="Niedersachsen",INDEX(R198,1),IF('1. ALG II Monats-Berechnung'!$L$1="Nordrhein-Westfalen",INDEX(T198,1),IF('1. ALG II Monats-Berechnung'!$L$1="Rheinland-Pfalz",INDEX(V198,1),IF('1. ALG II Monats-Berechnung'!$L$1="Saarland",INDEX(X198,1),IF('1. ALG II Monats-Berechnung'!$L$1="Sachsen",INDEX(Z198,1),IF('1. ALG II Monats-Berechnung'!$L$1="Sachsen-Anhalt",INDEX(AB198,1),IF('1. ALG II Monats-Berechnung'!$L$1="Schleswig-Holstein",INDEX(AD198,1),IF('1. ALG II Monats-Berechnung'!$L$1="Thüringen",INDEX(AF198,1),""))))))))))))))))</f>
        <v>Kreis Wesel</v>
      </c>
      <c r="C562" t="str">
        <f>IF('1. ALG II Monats-Berechnung'!$L$1="Baden-Württemberg",INDEX(C198,1),IF('1. ALG II Monats-Berechnung'!$L$1="Bayern",INDEX(E198,1),IF('1. ALG II Monats-Berechnung'!$L$1="Berlin",INDEX(G198,1),IF('1. ALG II Monats-Berechnung'!$L$1="Brandenburg",INDEX(I198,1),IF('1. ALG II Monats-Berechnung'!$L$1="Bremen",INDEX(K198,1),IF('1. ALG II Monats-Berechnung'!$L$1="Hamburg",INDEX(M198,1),IF('1. ALG II Monats-Berechnung'!$L$1="Hessen",INDEX(O198,1),IF('1. ALG II Monats-Berechnung'!$L$1="Mecklenburg-Vorpommern",INDEX(Q198,1),IF('1. ALG II Monats-Berechnung'!$L$1="Niedersachsen",INDEX(S198,1),IF('1. ALG II Monats-Berechnung'!$L$1="Nordrhein-Westfalen",INDEX(U198,1),IF('1. ALG II Monats-Berechnung'!$L$1="Rheinland-Pfalz",INDEX(W198,1),IF('1. ALG II Monats-Berechnung'!$L$1="Saarland",INDEX(Y198,1),IF('1. ALG II Monats-Berechnung'!$L$1="Sachsen",INDEX(AA198,1),IF('1. ALG II Monats-Berechnung'!$L$1="Sachsen-Anhalt",INDEX(AC198,1),IF('1. ALG II Monats-Berechnung'!$L$1="Schleswig-Holstein",INDEX(AE198,1),IF('1. ALG II Monats-Berechnung'!$L$1="Thüringen",INDEX(AG198,1),""))))))))))))))))</f>
        <v>II</v>
      </c>
    </row>
    <row r="563" spans="2:3" x14ac:dyDescent="0.2">
      <c r="B563" t="str">
        <f>IF('1. ALG II Monats-Berechnung'!$L$1="Baden-Württemberg",INDEX(B199,1),IF('1. ALG II Monats-Berechnung'!$L$1="Bayern",INDEX(D199,1),IF('1. ALG II Monats-Berechnung'!$L$1="Berlin",INDEX(F199,1),IF('1. ALG II Monats-Berechnung'!$L$1="Brandenburg",INDEX(H199,1),IF('1. ALG II Monats-Berechnung'!$L$1="Bremen",INDEX(J199,1),IF('1. ALG II Monats-Berechnung'!$L$1="Hamburg",INDEX(L199,1),IF('1. ALG II Monats-Berechnung'!$L$1="Hessen",INDEX(N199,1),IF('1. ALG II Monats-Berechnung'!$L$1="Mecklenburg-Vorpommern",INDEX(P199,1),IF('1. ALG II Monats-Berechnung'!$L$1="Niedersachsen",INDEX(R199,1),IF('1. ALG II Monats-Berechnung'!$L$1="Nordrhein-Westfalen",INDEX(T199,1),IF('1. ALG II Monats-Berechnung'!$L$1="Rheinland-Pfalz",INDEX(V199,1),IF('1. ALG II Monats-Berechnung'!$L$1="Saarland",INDEX(X199,1),IF('1. ALG II Monats-Berechnung'!$L$1="Sachsen",INDEX(Z199,1),IF('1. ALG II Monats-Berechnung'!$L$1="Sachsen-Anhalt",INDEX(AB199,1),IF('1. ALG II Monats-Berechnung'!$L$1="Schleswig-Holstein",INDEX(AD199,1),IF('1. ALG II Monats-Berechnung'!$L$1="Thüringen",INDEX(AF199,1),""))))))))))))))))</f>
        <v>Kreuzau</v>
      </c>
      <c r="C563" t="str">
        <f>IF('1. ALG II Monats-Berechnung'!$L$1="Baden-Württemberg",INDEX(C199,1),IF('1. ALG II Monats-Berechnung'!$L$1="Bayern",INDEX(E199,1),IF('1. ALG II Monats-Berechnung'!$L$1="Berlin",INDEX(G199,1),IF('1. ALG II Monats-Berechnung'!$L$1="Brandenburg",INDEX(I199,1),IF('1. ALG II Monats-Berechnung'!$L$1="Bremen",INDEX(K199,1),IF('1. ALG II Monats-Berechnung'!$L$1="Hamburg",INDEX(M199,1),IF('1. ALG II Monats-Berechnung'!$L$1="Hessen",INDEX(O199,1),IF('1. ALG II Monats-Berechnung'!$L$1="Mecklenburg-Vorpommern",INDEX(Q199,1),IF('1. ALG II Monats-Berechnung'!$L$1="Niedersachsen",INDEX(S199,1),IF('1. ALG II Monats-Berechnung'!$L$1="Nordrhein-Westfalen",INDEX(U199,1),IF('1. ALG II Monats-Berechnung'!$L$1="Rheinland-Pfalz",INDEX(W199,1),IF('1. ALG II Monats-Berechnung'!$L$1="Saarland",INDEX(Y199,1),IF('1. ALG II Monats-Berechnung'!$L$1="Sachsen",INDEX(AA199,1),IF('1. ALG II Monats-Berechnung'!$L$1="Sachsen-Anhalt",INDEX(AC199,1),IF('1. ALG II Monats-Berechnung'!$L$1="Schleswig-Holstein",INDEX(AE199,1),IF('1. ALG II Monats-Berechnung'!$L$1="Thüringen",INDEX(AG199,1),""))))))))))))))))</f>
        <v>II</v>
      </c>
    </row>
    <row r="564" spans="2:3" x14ac:dyDescent="0.2">
      <c r="B564" t="str">
        <f>IF('1. ALG II Monats-Berechnung'!$L$1="Baden-Württemberg",INDEX(B200,1),IF('1. ALG II Monats-Berechnung'!$L$1="Bayern",INDEX(D200,1),IF('1. ALG II Monats-Berechnung'!$L$1="Berlin",INDEX(F200,1),IF('1. ALG II Monats-Berechnung'!$L$1="Brandenburg",INDEX(H200,1),IF('1. ALG II Monats-Berechnung'!$L$1="Bremen",INDEX(J200,1),IF('1. ALG II Monats-Berechnung'!$L$1="Hamburg",INDEX(L200,1),IF('1. ALG II Monats-Berechnung'!$L$1="Hessen",INDEX(N200,1),IF('1. ALG II Monats-Berechnung'!$L$1="Mecklenburg-Vorpommern",INDEX(P200,1),IF('1. ALG II Monats-Berechnung'!$L$1="Niedersachsen",INDEX(R200,1),IF('1. ALG II Monats-Berechnung'!$L$1="Nordrhein-Westfalen",INDEX(T200,1),IF('1. ALG II Monats-Berechnung'!$L$1="Rheinland-Pfalz",INDEX(V200,1),IF('1. ALG II Monats-Berechnung'!$L$1="Saarland",INDEX(X200,1),IF('1. ALG II Monats-Berechnung'!$L$1="Sachsen",INDEX(Z200,1),IF('1. ALG II Monats-Berechnung'!$L$1="Sachsen-Anhalt",INDEX(AB200,1),IF('1. ALG II Monats-Berechnung'!$L$1="Schleswig-Holstein",INDEX(AD200,1),IF('1. ALG II Monats-Berechnung'!$L$1="Thüringen",INDEX(AF200,1),""))))))))))))))))</f>
        <v>Kreuztal, Stadt</v>
      </c>
      <c r="C564" t="str">
        <f>IF('1. ALG II Monats-Berechnung'!$L$1="Baden-Württemberg",INDEX(C200,1),IF('1. ALG II Monats-Berechnung'!$L$1="Bayern",INDEX(E200,1),IF('1. ALG II Monats-Berechnung'!$L$1="Berlin",INDEX(G200,1),IF('1. ALG II Monats-Berechnung'!$L$1="Brandenburg",INDEX(I200,1),IF('1. ALG II Monats-Berechnung'!$L$1="Bremen",INDEX(K200,1),IF('1. ALG II Monats-Berechnung'!$L$1="Hamburg",INDEX(M200,1),IF('1. ALG II Monats-Berechnung'!$L$1="Hessen",INDEX(O200,1),IF('1. ALG II Monats-Berechnung'!$L$1="Mecklenburg-Vorpommern",INDEX(Q200,1),IF('1. ALG II Monats-Berechnung'!$L$1="Niedersachsen",INDEX(S200,1),IF('1. ALG II Monats-Berechnung'!$L$1="Nordrhein-Westfalen",INDEX(U200,1),IF('1. ALG II Monats-Berechnung'!$L$1="Rheinland-Pfalz",INDEX(W200,1),IF('1. ALG II Monats-Berechnung'!$L$1="Saarland",INDEX(Y200,1),IF('1. ALG II Monats-Berechnung'!$L$1="Sachsen",INDEX(AA200,1),IF('1. ALG II Monats-Berechnung'!$L$1="Sachsen-Anhalt",INDEX(AC200,1),IF('1. ALG II Monats-Berechnung'!$L$1="Schleswig-Holstein",INDEX(AE200,1),IF('1. ALG II Monats-Berechnung'!$L$1="Thüringen",INDEX(AG200,1),""))))))))))))))))</f>
        <v>II</v>
      </c>
    </row>
    <row r="565" spans="2:3" x14ac:dyDescent="0.2">
      <c r="B565" t="str">
        <f>IF('1. ALG II Monats-Berechnung'!$L$1="Baden-Württemberg",INDEX(B201,1),IF('1. ALG II Monats-Berechnung'!$L$1="Bayern",INDEX(D201,1),IF('1. ALG II Monats-Berechnung'!$L$1="Berlin",INDEX(F201,1),IF('1. ALG II Monats-Berechnung'!$L$1="Brandenburg",INDEX(H201,1),IF('1. ALG II Monats-Berechnung'!$L$1="Bremen",INDEX(J201,1),IF('1. ALG II Monats-Berechnung'!$L$1="Hamburg",INDEX(L201,1),IF('1. ALG II Monats-Berechnung'!$L$1="Hessen",INDEX(N201,1),IF('1. ALG II Monats-Berechnung'!$L$1="Mecklenburg-Vorpommern",INDEX(P201,1),IF('1. ALG II Monats-Berechnung'!$L$1="Niedersachsen",INDEX(R201,1),IF('1. ALG II Monats-Berechnung'!$L$1="Nordrhein-Westfalen",INDEX(T201,1),IF('1. ALG II Monats-Berechnung'!$L$1="Rheinland-Pfalz",INDEX(V201,1),IF('1. ALG II Monats-Berechnung'!$L$1="Saarland",INDEX(X201,1),IF('1. ALG II Monats-Berechnung'!$L$1="Sachsen",INDEX(Z201,1),IF('1. ALG II Monats-Berechnung'!$L$1="Sachsen-Anhalt",INDEX(AB201,1),IF('1. ALG II Monats-Berechnung'!$L$1="Schleswig-Holstein",INDEX(AD201,1),IF('1. ALG II Monats-Berechnung'!$L$1="Thüringen",INDEX(AF201,1),""))))))))))))))))</f>
        <v>Kürten</v>
      </c>
      <c r="C565" t="str">
        <f>IF('1. ALG II Monats-Berechnung'!$L$1="Baden-Württemberg",INDEX(C201,1),IF('1. ALG II Monats-Berechnung'!$L$1="Bayern",INDEX(E201,1),IF('1. ALG II Monats-Berechnung'!$L$1="Berlin",INDEX(G201,1),IF('1. ALG II Monats-Berechnung'!$L$1="Brandenburg",INDEX(I201,1),IF('1. ALG II Monats-Berechnung'!$L$1="Bremen",INDEX(K201,1),IF('1. ALG II Monats-Berechnung'!$L$1="Hamburg",INDEX(M201,1),IF('1. ALG II Monats-Berechnung'!$L$1="Hessen",INDEX(O201,1),IF('1. ALG II Monats-Berechnung'!$L$1="Mecklenburg-Vorpommern",INDEX(Q201,1),IF('1. ALG II Monats-Berechnung'!$L$1="Niedersachsen",INDEX(S201,1),IF('1. ALG II Monats-Berechnung'!$L$1="Nordrhein-Westfalen",INDEX(U201,1),IF('1. ALG II Monats-Berechnung'!$L$1="Rheinland-Pfalz",INDEX(W201,1),IF('1. ALG II Monats-Berechnung'!$L$1="Saarland",INDEX(Y201,1),IF('1. ALG II Monats-Berechnung'!$L$1="Sachsen",INDEX(AA201,1),IF('1. ALG II Monats-Berechnung'!$L$1="Sachsen-Anhalt",INDEX(AC201,1),IF('1. ALG II Monats-Berechnung'!$L$1="Schleswig-Holstein",INDEX(AE201,1),IF('1. ALG II Monats-Berechnung'!$L$1="Thüringen",INDEX(AG201,1),""))))))))))))))))</f>
        <v>IV</v>
      </c>
    </row>
    <row r="566" spans="2:3" x14ac:dyDescent="0.2">
      <c r="B566" t="str">
        <f>IF('1. ALG II Monats-Berechnung'!$L$1="Baden-Württemberg",INDEX(B202,1),IF('1. ALG II Monats-Berechnung'!$L$1="Bayern",INDEX(D202,1),IF('1. ALG II Monats-Berechnung'!$L$1="Berlin",INDEX(F202,1),IF('1. ALG II Monats-Berechnung'!$L$1="Brandenburg",INDEX(H202,1),IF('1. ALG II Monats-Berechnung'!$L$1="Bremen",INDEX(J202,1),IF('1. ALG II Monats-Berechnung'!$L$1="Hamburg",INDEX(L202,1),IF('1. ALG II Monats-Berechnung'!$L$1="Hessen",INDEX(N202,1),IF('1. ALG II Monats-Berechnung'!$L$1="Mecklenburg-Vorpommern",INDEX(P202,1),IF('1. ALG II Monats-Berechnung'!$L$1="Niedersachsen",INDEX(R202,1),IF('1. ALG II Monats-Berechnung'!$L$1="Nordrhein-Westfalen",INDEX(T202,1),IF('1. ALG II Monats-Berechnung'!$L$1="Rheinland-Pfalz",INDEX(V202,1),IF('1. ALG II Monats-Berechnung'!$L$1="Saarland",INDEX(X202,1),IF('1. ALG II Monats-Berechnung'!$L$1="Sachsen",INDEX(Z202,1),IF('1. ALG II Monats-Berechnung'!$L$1="Sachsen-Anhalt",INDEX(AB202,1),IF('1. ALG II Monats-Berechnung'!$L$1="Schleswig-Holstein",INDEX(AD202,1),IF('1. ALG II Monats-Berechnung'!$L$1="Thüringen",INDEX(AF202,1),""))))))))))))))))</f>
        <v>Lage, Stadt</v>
      </c>
      <c r="C566" t="str">
        <f>IF('1. ALG II Monats-Berechnung'!$L$1="Baden-Württemberg",INDEX(C202,1),IF('1. ALG II Monats-Berechnung'!$L$1="Bayern",INDEX(E202,1),IF('1. ALG II Monats-Berechnung'!$L$1="Berlin",INDEX(G202,1),IF('1. ALG II Monats-Berechnung'!$L$1="Brandenburg",INDEX(I202,1),IF('1. ALG II Monats-Berechnung'!$L$1="Bremen",INDEX(K202,1),IF('1. ALG II Monats-Berechnung'!$L$1="Hamburg",INDEX(M202,1),IF('1. ALG II Monats-Berechnung'!$L$1="Hessen",INDEX(O202,1),IF('1. ALG II Monats-Berechnung'!$L$1="Mecklenburg-Vorpommern",INDEX(Q202,1),IF('1. ALG II Monats-Berechnung'!$L$1="Niedersachsen",INDEX(S202,1),IF('1. ALG II Monats-Berechnung'!$L$1="Nordrhein-Westfalen",INDEX(U202,1),IF('1. ALG II Monats-Berechnung'!$L$1="Rheinland-Pfalz",INDEX(W202,1),IF('1. ALG II Monats-Berechnung'!$L$1="Saarland",INDEX(Y202,1),IF('1. ALG II Monats-Berechnung'!$L$1="Sachsen",INDEX(AA202,1),IF('1. ALG II Monats-Berechnung'!$L$1="Sachsen-Anhalt",INDEX(AC202,1),IF('1. ALG II Monats-Berechnung'!$L$1="Schleswig-Holstein",INDEX(AE202,1),IF('1. ALG II Monats-Berechnung'!$L$1="Thüringen",INDEX(AG202,1),""))))))))))))))))</f>
        <v>II</v>
      </c>
    </row>
    <row r="567" spans="2:3" x14ac:dyDescent="0.2">
      <c r="B567" t="str">
        <f>IF('1. ALG II Monats-Berechnung'!$L$1="Baden-Württemberg",INDEX(B203,1),IF('1. ALG II Monats-Berechnung'!$L$1="Bayern",INDEX(D203,1),IF('1. ALG II Monats-Berechnung'!$L$1="Berlin",INDEX(F203,1),IF('1. ALG II Monats-Berechnung'!$L$1="Brandenburg",INDEX(H203,1),IF('1. ALG II Monats-Berechnung'!$L$1="Bremen",INDEX(J203,1),IF('1. ALG II Monats-Berechnung'!$L$1="Hamburg",INDEX(L203,1),IF('1. ALG II Monats-Berechnung'!$L$1="Hessen",INDEX(N203,1),IF('1. ALG II Monats-Berechnung'!$L$1="Mecklenburg-Vorpommern",INDEX(P203,1),IF('1. ALG II Monats-Berechnung'!$L$1="Niedersachsen",INDEX(R203,1),IF('1. ALG II Monats-Berechnung'!$L$1="Nordrhein-Westfalen",INDEX(T203,1),IF('1. ALG II Monats-Berechnung'!$L$1="Rheinland-Pfalz",INDEX(V203,1),IF('1. ALG II Monats-Berechnung'!$L$1="Saarland",INDEX(X203,1),IF('1. ALG II Monats-Berechnung'!$L$1="Sachsen",INDEX(Z203,1),IF('1. ALG II Monats-Berechnung'!$L$1="Sachsen-Anhalt",INDEX(AB203,1),IF('1. ALG II Monats-Berechnung'!$L$1="Schleswig-Holstein",INDEX(AD203,1),IF('1. ALG II Monats-Berechnung'!$L$1="Thüringen",INDEX(AF203,1),""))))))))))))))))</f>
        <v>Langenfeld (Rheinland), Stadt</v>
      </c>
      <c r="C567" t="str">
        <f>IF('1. ALG II Monats-Berechnung'!$L$1="Baden-Württemberg",INDEX(C203,1),IF('1. ALG II Monats-Berechnung'!$L$1="Bayern",INDEX(E203,1),IF('1. ALG II Monats-Berechnung'!$L$1="Berlin",INDEX(G203,1),IF('1. ALG II Monats-Berechnung'!$L$1="Brandenburg",INDEX(I203,1),IF('1. ALG II Monats-Berechnung'!$L$1="Bremen",INDEX(K203,1),IF('1. ALG II Monats-Berechnung'!$L$1="Hamburg",INDEX(M203,1),IF('1. ALG II Monats-Berechnung'!$L$1="Hessen",INDEX(O203,1),IF('1. ALG II Monats-Berechnung'!$L$1="Mecklenburg-Vorpommern",INDEX(Q203,1),IF('1. ALG II Monats-Berechnung'!$L$1="Niedersachsen",INDEX(S203,1),IF('1. ALG II Monats-Berechnung'!$L$1="Nordrhein-Westfalen",INDEX(U203,1),IF('1. ALG II Monats-Berechnung'!$L$1="Rheinland-Pfalz",INDEX(W203,1),IF('1. ALG II Monats-Berechnung'!$L$1="Saarland",INDEX(Y203,1),IF('1. ALG II Monats-Berechnung'!$L$1="Sachsen",INDEX(AA203,1),IF('1. ALG II Monats-Berechnung'!$L$1="Sachsen-Anhalt",INDEX(AC203,1),IF('1. ALG II Monats-Berechnung'!$L$1="Schleswig-Holstein",INDEX(AE203,1),IF('1. ALG II Monats-Berechnung'!$L$1="Thüringen",INDEX(AG203,1),""))))))))))))))))</f>
        <v>IV</v>
      </c>
    </row>
    <row r="568" spans="2:3" x14ac:dyDescent="0.2">
      <c r="B568" t="str">
        <f>IF('1. ALG II Monats-Berechnung'!$L$1="Baden-Württemberg",INDEX(B204,1),IF('1. ALG II Monats-Berechnung'!$L$1="Bayern",INDEX(D204,1),IF('1. ALG II Monats-Berechnung'!$L$1="Berlin",INDEX(F204,1),IF('1. ALG II Monats-Berechnung'!$L$1="Brandenburg",INDEX(H204,1),IF('1. ALG II Monats-Berechnung'!$L$1="Bremen",INDEX(J204,1),IF('1. ALG II Monats-Berechnung'!$L$1="Hamburg",INDEX(L204,1),IF('1. ALG II Monats-Berechnung'!$L$1="Hessen",INDEX(N204,1),IF('1. ALG II Monats-Berechnung'!$L$1="Mecklenburg-Vorpommern",INDEX(P204,1),IF('1. ALG II Monats-Berechnung'!$L$1="Niedersachsen",INDEX(R204,1),IF('1. ALG II Monats-Berechnung'!$L$1="Nordrhein-Westfalen",INDEX(T204,1),IF('1. ALG II Monats-Berechnung'!$L$1="Rheinland-Pfalz",INDEX(V204,1),IF('1. ALG II Monats-Berechnung'!$L$1="Saarland",INDEX(X204,1),IF('1. ALG II Monats-Berechnung'!$L$1="Sachsen",INDEX(Z204,1),IF('1. ALG II Monats-Berechnung'!$L$1="Sachsen-Anhalt",INDEX(AB204,1),IF('1. ALG II Monats-Berechnung'!$L$1="Schleswig-Holstein",INDEX(AD204,1),IF('1. ALG II Monats-Berechnung'!$L$1="Thüringen",INDEX(AF204,1),""))))))))))))))))</f>
        <v>Langerwehe</v>
      </c>
      <c r="C568" t="str">
        <f>IF('1. ALG II Monats-Berechnung'!$L$1="Baden-Württemberg",INDEX(C204,1),IF('1. ALG II Monats-Berechnung'!$L$1="Bayern",INDEX(E204,1),IF('1. ALG II Monats-Berechnung'!$L$1="Berlin",INDEX(G204,1),IF('1. ALG II Monats-Berechnung'!$L$1="Brandenburg",INDEX(I204,1),IF('1. ALG II Monats-Berechnung'!$L$1="Bremen",INDEX(K204,1),IF('1. ALG II Monats-Berechnung'!$L$1="Hamburg",INDEX(M204,1),IF('1. ALG II Monats-Berechnung'!$L$1="Hessen",INDEX(O204,1),IF('1. ALG II Monats-Berechnung'!$L$1="Mecklenburg-Vorpommern",INDEX(Q204,1),IF('1. ALG II Monats-Berechnung'!$L$1="Niedersachsen",INDEX(S204,1),IF('1. ALG II Monats-Berechnung'!$L$1="Nordrhein-Westfalen",INDEX(U204,1),IF('1. ALG II Monats-Berechnung'!$L$1="Rheinland-Pfalz",INDEX(W204,1),IF('1. ALG II Monats-Berechnung'!$L$1="Saarland",INDEX(Y204,1),IF('1. ALG II Monats-Berechnung'!$L$1="Sachsen",INDEX(AA204,1),IF('1. ALG II Monats-Berechnung'!$L$1="Sachsen-Anhalt",INDEX(AC204,1),IF('1. ALG II Monats-Berechnung'!$L$1="Schleswig-Holstein",INDEX(AE204,1),IF('1. ALG II Monats-Berechnung'!$L$1="Thüringen",INDEX(AG204,1),""))))))))))))))))</f>
        <v>II</v>
      </c>
    </row>
    <row r="569" spans="2:3" x14ac:dyDescent="0.2">
      <c r="B569" t="str">
        <f>IF('1. ALG II Monats-Berechnung'!$L$1="Baden-Württemberg",INDEX(B205,1),IF('1. ALG II Monats-Berechnung'!$L$1="Bayern",INDEX(D205,1),IF('1. ALG II Monats-Berechnung'!$L$1="Berlin",INDEX(F205,1),IF('1. ALG II Monats-Berechnung'!$L$1="Brandenburg",INDEX(H205,1),IF('1. ALG II Monats-Berechnung'!$L$1="Bremen",INDEX(J205,1),IF('1. ALG II Monats-Berechnung'!$L$1="Hamburg",INDEX(L205,1),IF('1. ALG II Monats-Berechnung'!$L$1="Hessen",INDEX(N205,1),IF('1. ALG II Monats-Berechnung'!$L$1="Mecklenburg-Vorpommern",INDEX(P205,1),IF('1. ALG II Monats-Berechnung'!$L$1="Niedersachsen",INDEX(R205,1),IF('1. ALG II Monats-Berechnung'!$L$1="Nordrhein-Westfalen",INDEX(T205,1),IF('1. ALG II Monats-Berechnung'!$L$1="Rheinland-Pfalz",INDEX(V205,1),IF('1. ALG II Monats-Berechnung'!$L$1="Saarland",INDEX(X205,1),IF('1. ALG II Monats-Berechnung'!$L$1="Sachsen",INDEX(Z205,1),IF('1. ALG II Monats-Berechnung'!$L$1="Sachsen-Anhalt",INDEX(AB205,1),IF('1. ALG II Monats-Berechnung'!$L$1="Schleswig-Holstein",INDEX(AD205,1),IF('1. ALG II Monats-Berechnung'!$L$1="Thüringen",INDEX(AF205,1),""))))))))))))))))</f>
        <v>Leichlingen (Rheinland), Stadt</v>
      </c>
      <c r="C569" t="str">
        <f>IF('1. ALG II Monats-Berechnung'!$L$1="Baden-Württemberg",INDEX(C205,1),IF('1. ALG II Monats-Berechnung'!$L$1="Bayern",INDEX(E205,1),IF('1. ALG II Monats-Berechnung'!$L$1="Berlin",INDEX(G205,1),IF('1. ALG II Monats-Berechnung'!$L$1="Brandenburg",INDEX(I205,1),IF('1. ALG II Monats-Berechnung'!$L$1="Bremen",INDEX(K205,1),IF('1. ALG II Monats-Berechnung'!$L$1="Hamburg",INDEX(M205,1),IF('1. ALG II Monats-Berechnung'!$L$1="Hessen",INDEX(O205,1),IF('1. ALG II Monats-Berechnung'!$L$1="Mecklenburg-Vorpommern",INDEX(Q205,1),IF('1. ALG II Monats-Berechnung'!$L$1="Niedersachsen",INDEX(S205,1),IF('1. ALG II Monats-Berechnung'!$L$1="Nordrhein-Westfalen",INDEX(U205,1),IF('1. ALG II Monats-Berechnung'!$L$1="Rheinland-Pfalz",INDEX(W205,1),IF('1. ALG II Monats-Berechnung'!$L$1="Saarland",INDEX(Y205,1),IF('1. ALG II Monats-Berechnung'!$L$1="Sachsen",INDEX(AA205,1),IF('1. ALG II Monats-Berechnung'!$L$1="Sachsen-Anhalt",INDEX(AC205,1),IF('1. ALG II Monats-Berechnung'!$L$1="Schleswig-Holstein",INDEX(AE205,1),IF('1. ALG II Monats-Berechnung'!$L$1="Thüringen",INDEX(AG205,1),""))))))))))))))))</f>
        <v>IV</v>
      </c>
    </row>
    <row r="570" spans="2:3" x14ac:dyDescent="0.2">
      <c r="B570" t="str">
        <f>IF('1. ALG II Monats-Berechnung'!$L$1="Baden-Württemberg",INDEX(B206,1),IF('1. ALG II Monats-Berechnung'!$L$1="Bayern",INDEX(D206,1),IF('1. ALG II Monats-Berechnung'!$L$1="Berlin",INDEX(F206,1),IF('1. ALG II Monats-Berechnung'!$L$1="Brandenburg",INDEX(H206,1),IF('1. ALG II Monats-Berechnung'!$L$1="Bremen",INDEX(J206,1),IF('1. ALG II Monats-Berechnung'!$L$1="Hamburg",INDEX(L206,1),IF('1. ALG II Monats-Berechnung'!$L$1="Hessen",INDEX(N206,1),IF('1. ALG II Monats-Berechnung'!$L$1="Mecklenburg-Vorpommern",INDEX(P206,1),IF('1. ALG II Monats-Berechnung'!$L$1="Niedersachsen",INDEX(R206,1),IF('1. ALG II Monats-Berechnung'!$L$1="Nordrhein-Westfalen",INDEX(T206,1),IF('1. ALG II Monats-Berechnung'!$L$1="Rheinland-Pfalz",INDEX(V206,1),IF('1. ALG II Monats-Berechnung'!$L$1="Saarland",INDEX(X206,1),IF('1. ALG II Monats-Berechnung'!$L$1="Sachsen",INDEX(Z206,1),IF('1. ALG II Monats-Berechnung'!$L$1="Sachsen-Anhalt",INDEX(AB206,1),IF('1. ALG II Monats-Berechnung'!$L$1="Schleswig-Holstein",INDEX(AD206,1),IF('1. ALG II Monats-Berechnung'!$L$1="Thüringen",INDEX(AF206,1),""))))))))))))))))</f>
        <v>Lemgo, Stadt</v>
      </c>
      <c r="C570" t="str">
        <f>IF('1. ALG II Monats-Berechnung'!$L$1="Baden-Württemberg",INDEX(C206,1),IF('1. ALG II Monats-Berechnung'!$L$1="Bayern",INDEX(E206,1),IF('1. ALG II Monats-Berechnung'!$L$1="Berlin",INDEX(G206,1),IF('1. ALG II Monats-Berechnung'!$L$1="Brandenburg",INDEX(I206,1),IF('1. ALG II Monats-Berechnung'!$L$1="Bremen",INDEX(K206,1),IF('1. ALG II Monats-Berechnung'!$L$1="Hamburg",INDEX(M206,1),IF('1. ALG II Monats-Berechnung'!$L$1="Hessen",INDEX(O206,1),IF('1. ALG II Monats-Berechnung'!$L$1="Mecklenburg-Vorpommern",INDEX(Q206,1),IF('1. ALG II Monats-Berechnung'!$L$1="Niedersachsen",INDEX(S206,1),IF('1. ALG II Monats-Berechnung'!$L$1="Nordrhein-Westfalen",INDEX(U206,1),IF('1. ALG II Monats-Berechnung'!$L$1="Rheinland-Pfalz",INDEX(W206,1),IF('1. ALG II Monats-Berechnung'!$L$1="Saarland",INDEX(Y206,1),IF('1. ALG II Monats-Berechnung'!$L$1="Sachsen",INDEX(AA206,1),IF('1. ALG II Monats-Berechnung'!$L$1="Sachsen-Anhalt",INDEX(AC206,1),IF('1. ALG II Monats-Berechnung'!$L$1="Schleswig-Holstein",INDEX(AE206,1),IF('1. ALG II Monats-Berechnung'!$L$1="Thüringen",INDEX(AG206,1),""))))))))))))))))</f>
        <v>II</v>
      </c>
    </row>
    <row r="571" spans="2:3" x14ac:dyDescent="0.2">
      <c r="B571" t="str">
        <f>IF('1. ALG II Monats-Berechnung'!$L$1="Baden-Württemberg",INDEX(B207,1),IF('1. ALG II Monats-Berechnung'!$L$1="Bayern",INDEX(D207,1),IF('1. ALG II Monats-Berechnung'!$L$1="Berlin",INDEX(F207,1),IF('1. ALG II Monats-Berechnung'!$L$1="Brandenburg",INDEX(H207,1),IF('1. ALG II Monats-Berechnung'!$L$1="Bremen",INDEX(J207,1),IF('1. ALG II Monats-Berechnung'!$L$1="Hamburg",INDEX(L207,1),IF('1. ALG II Monats-Berechnung'!$L$1="Hessen",INDEX(N207,1),IF('1. ALG II Monats-Berechnung'!$L$1="Mecklenburg-Vorpommern",INDEX(P207,1),IF('1. ALG II Monats-Berechnung'!$L$1="Niedersachsen",INDEX(R207,1),IF('1. ALG II Monats-Berechnung'!$L$1="Nordrhein-Westfalen",INDEX(T207,1),IF('1. ALG II Monats-Berechnung'!$L$1="Rheinland-Pfalz",INDEX(V207,1),IF('1. ALG II Monats-Berechnung'!$L$1="Saarland",INDEX(X207,1),IF('1. ALG II Monats-Berechnung'!$L$1="Sachsen",INDEX(Z207,1),IF('1. ALG II Monats-Berechnung'!$L$1="Sachsen-Anhalt",INDEX(AB207,1),IF('1. ALG II Monats-Berechnung'!$L$1="Schleswig-Holstein",INDEX(AD207,1),IF('1. ALG II Monats-Berechnung'!$L$1="Thüringen",INDEX(AF207,1),""))))))))))))))))</f>
        <v>Lengerich, Stadt</v>
      </c>
      <c r="C571" t="str">
        <f>IF('1. ALG II Monats-Berechnung'!$L$1="Baden-Württemberg",INDEX(C207,1),IF('1. ALG II Monats-Berechnung'!$L$1="Bayern",INDEX(E207,1),IF('1. ALG II Monats-Berechnung'!$L$1="Berlin",INDEX(G207,1),IF('1. ALG II Monats-Berechnung'!$L$1="Brandenburg",INDEX(I207,1),IF('1. ALG II Monats-Berechnung'!$L$1="Bremen",INDEX(K207,1),IF('1. ALG II Monats-Berechnung'!$L$1="Hamburg",INDEX(M207,1),IF('1. ALG II Monats-Berechnung'!$L$1="Hessen",INDEX(O207,1),IF('1. ALG II Monats-Berechnung'!$L$1="Mecklenburg-Vorpommern",INDEX(Q207,1),IF('1. ALG II Monats-Berechnung'!$L$1="Niedersachsen",INDEX(S207,1),IF('1. ALG II Monats-Berechnung'!$L$1="Nordrhein-Westfalen",INDEX(U207,1),IF('1. ALG II Monats-Berechnung'!$L$1="Rheinland-Pfalz",INDEX(W207,1),IF('1. ALG II Monats-Berechnung'!$L$1="Saarland",INDEX(Y207,1),IF('1. ALG II Monats-Berechnung'!$L$1="Sachsen",INDEX(AA207,1),IF('1. ALG II Monats-Berechnung'!$L$1="Sachsen-Anhalt",INDEX(AC207,1),IF('1. ALG II Monats-Berechnung'!$L$1="Schleswig-Holstein",INDEX(AE207,1),IF('1. ALG II Monats-Berechnung'!$L$1="Thüringen",INDEX(AG207,1),""))))))))))))))))</f>
        <v>II</v>
      </c>
    </row>
    <row r="572" spans="2:3" x14ac:dyDescent="0.2">
      <c r="B572" t="str">
        <f>IF('1. ALG II Monats-Berechnung'!$L$1="Baden-Württemberg",INDEX(B208,1),IF('1. ALG II Monats-Berechnung'!$L$1="Bayern",INDEX(D208,1),IF('1. ALG II Monats-Berechnung'!$L$1="Berlin",INDEX(F208,1),IF('1. ALG II Monats-Berechnung'!$L$1="Brandenburg",INDEX(H208,1),IF('1. ALG II Monats-Berechnung'!$L$1="Bremen",INDEX(J208,1),IF('1. ALG II Monats-Berechnung'!$L$1="Hamburg",INDEX(L208,1),IF('1. ALG II Monats-Berechnung'!$L$1="Hessen",INDEX(N208,1),IF('1. ALG II Monats-Berechnung'!$L$1="Mecklenburg-Vorpommern",INDEX(P208,1),IF('1. ALG II Monats-Berechnung'!$L$1="Niedersachsen",INDEX(R208,1),IF('1. ALG II Monats-Berechnung'!$L$1="Nordrhein-Westfalen",INDEX(T208,1),IF('1. ALG II Monats-Berechnung'!$L$1="Rheinland-Pfalz",INDEX(V208,1),IF('1. ALG II Monats-Berechnung'!$L$1="Saarland",INDEX(X208,1),IF('1. ALG II Monats-Berechnung'!$L$1="Sachsen",INDEX(Z208,1),IF('1. ALG II Monats-Berechnung'!$L$1="Sachsen-Anhalt",INDEX(AB208,1),IF('1. ALG II Monats-Berechnung'!$L$1="Schleswig-Holstein",INDEX(AD208,1),IF('1. ALG II Monats-Berechnung'!$L$1="Thüringen",INDEX(AF208,1),""))))))))))))))))</f>
        <v>Lennestadt, Stadt</v>
      </c>
      <c r="C572" t="str">
        <f>IF('1. ALG II Monats-Berechnung'!$L$1="Baden-Württemberg",INDEX(C208,1),IF('1. ALG II Monats-Berechnung'!$L$1="Bayern",INDEX(E208,1),IF('1. ALG II Monats-Berechnung'!$L$1="Berlin",INDEX(G208,1),IF('1. ALG II Monats-Berechnung'!$L$1="Brandenburg",INDEX(I208,1),IF('1. ALG II Monats-Berechnung'!$L$1="Bremen",INDEX(K208,1),IF('1. ALG II Monats-Berechnung'!$L$1="Hamburg",INDEX(M208,1),IF('1. ALG II Monats-Berechnung'!$L$1="Hessen",INDEX(O208,1),IF('1. ALG II Monats-Berechnung'!$L$1="Mecklenburg-Vorpommern",INDEX(Q208,1),IF('1. ALG II Monats-Berechnung'!$L$1="Niedersachsen",INDEX(S208,1),IF('1. ALG II Monats-Berechnung'!$L$1="Nordrhein-Westfalen",INDEX(U208,1),IF('1. ALG II Monats-Berechnung'!$L$1="Rheinland-Pfalz",INDEX(W208,1),IF('1. ALG II Monats-Berechnung'!$L$1="Saarland",INDEX(Y208,1),IF('1. ALG II Monats-Berechnung'!$L$1="Sachsen",INDEX(AA208,1),IF('1. ALG II Monats-Berechnung'!$L$1="Sachsen-Anhalt",INDEX(AC208,1),IF('1. ALG II Monats-Berechnung'!$L$1="Schleswig-Holstein",INDEX(AE208,1),IF('1. ALG II Monats-Berechnung'!$L$1="Thüringen",INDEX(AG208,1),""))))))))))))))))</f>
        <v>II</v>
      </c>
    </row>
    <row r="573" spans="2:3" x14ac:dyDescent="0.2">
      <c r="B573" t="str">
        <f>IF('1. ALG II Monats-Berechnung'!$L$1="Baden-Württemberg",INDEX(B209,1),IF('1. ALG II Monats-Berechnung'!$L$1="Bayern",INDEX(D209,1),IF('1. ALG II Monats-Berechnung'!$L$1="Berlin",INDEX(F209,1),IF('1. ALG II Monats-Berechnung'!$L$1="Brandenburg",INDEX(H209,1),IF('1. ALG II Monats-Berechnung'!$L$1="Bremen",INDEX(J209,1),IF('1. ALG II Monats-Berechnung'!$L$1="Hamburg",INDEX(L209,1),IF('1. ALG II Monats-Berechnung'!$L$1="Hessen",INDEX(N209,1),IF('1. ALG II Monats-Berechnung'!$L$1="Mecklenburg-Vorpommern",INDEX(P209,1),IF('1. ALG II Monats-Berechnung'!$L$1="Niedersachsen",INDEX(R209,1),IF('1. ALG II Monats-Berechnung'!$L$1="Nordrhein-Westfalen",INDEX(T209,1),IF('1. ALG II Monats-Berechnung'!$L$1="Rheinland-Pfalz",INDEX(V209,1),IF('1. ALG II Monats-Berechnung'!$L$1="Saarland",INDEX(X209,1),IF('1. ALG II Monats-Berechnung'!$L$1="Sachsen",INDEX(Z209,1),IF('1. ALG II Monats-Berechnung'!$L$1="Sachsen-Anhalt",INDEX(AB209,1),IF('1. ALG II Monats-Berechnung'!$L$1="Schleswig-Holstein",INDEX(AD209,1),IF('1. ALG II Monats-Berechnung'!$L$1="Thüringen",INDEX(AF209,1),""))))))))))))))))</f>
        <v>Leopoldshöhe</v>
      </c>
      <c r="C573" t="str">
        <f>IF('1. ALG II Monats-Berechnung'!$L$1="Baden-Württemberg",INDEX(C209,1),IF('1. ALG II Monats-Berechnung'!$L$1="Bayern",INDEX(E209,1),IF('1. ALG II Monats-Berechnung'!$L$1="Berlin",INDEX(G209,1),IF('1. ALG II Monats-Berechnung'!$L$1="Brandenburg",INDEX(I209,1),IF('1. ALG II Monats-Berechnung'!$L$1="Bremen",INDEX(K209,1),IF('1. ALG II Monats-Berechnung'!$L$1="Hamburg",INDEX(M209,1),IF('1. ALG II Monats-Berechnung'!$L$1="Hessen",INDEX(O209,1),IF('1. ALG II Monats-Berechnung'!$L$1="Mecklenburg-Vorpommern",INDEX(Q209,1),IF('1. ALG II Monats-Berechnung'!$L$1="Niedersachsen",INDEX(S209,1),IF('1. ALG II Monats-Berechnung'!$L$1="Nordrhein-Westfalen",INDEX(U209,1),IF('1. ALG II Monats-Berechnung'!$L$1="Rheinland-Pfalz",INDEX(W209,1),IF('1. ALG II Monats-Berechnung'!$L$1="Saarland",INDEX(Y209,1),IF('1. ALG II Monats-Berechnung'!$L$1="Sachsen",INDEX(AA209,1),IF('1. ALG II Monats-Berechnung'!$L$1="Sachsen-Anhalt",INDEX(AC209,1),IF('1. ALG II Monats-Berechnung'!$L$1="Schleswig-Holstein",INDEX(AE209,1),IF('1. ALG II Monats-Berechnung'!$L$1="Thüringen",INDEX(AG209,1),""))))))))))))))))</f>
        <v>II</v>
      </c>
    </row>
    <row r="574" spans="2:3" x14ac:dyDescent="0.2">
      <c r="B574" t="str">
        <f>IF('1. ALG II Monats-Berechnung'!$L$1="Baden-Württemberg",INDEX(B210,1),IF('1. ALG II Monats-Berechnung'!$L$1="Bayern",INDEX(D210,1),IF('1. ALG II Monats-Berechnung'!$L$1="Berlin",INDEX(F210,1),IF('1. ALG II Monats-Berechnung'!$L$1="Brandenburg",INDEX(H210,1),IF('1. ALG II Monats-Berechnung'!$L$1="Bremen",INDEX(J210,1),IF('1. ALG II Monats-Berechnung'!$L$1="Hamburg",INDEX(L210,1),IF('1. ALG II Monats-Berechnung'!$L$1="Hessen",INDEX(N210,1),IF('1. ALG II Monats-Berechnung'!$L$1="Mecklenburg-Vorpommern",INDEX(P210,1),IF('1. ALG II Monats-Berechnung'!$L$1="Niedersachsen",INDEX(R210,1),IF('1. ALG II Monats-Berechnung'!$L$1="Nordrhein-Westfalen",INDEX(T210,1),IF('1. ALG II Monats-Berechnung'!$L$1="Rheinland-Pfalz",INDEX(V210,1),IF('1. ALG II Monats-Berechnung'!$L$1="Saarland",INDEX(X210,1),IF('1. ALG II Monats-Berechnung'!$L$1="Sachsen",INDEX(Z210,1),IF('1. ALG II Monats-Berechnung'!$L$1="Sachsen-Anhalt",INDEX(AB210,1),IF('1. ALG II Monats-Berechnung'!$L$1="Schleswig-Holstein",INDEX(AD210,1),IF('1. ALG II Monats-Berechnung'!$L$1="Thüringen",INDEX(AF210,1),""))))))))))))))))</f>
        <v>Leverkusen, Stadt</v>
      </c>
      <c r="C574" t="str">
        <f>IF('1. ALG II Monats-Berechnung'!$L$1="Baden-Württemberg",INDEX(C210,1),IF('1. ALG II Monats-Berechnung'!$L$1="Bayern",INDEX(E210,1),IF('1. ALG II Monats-Berechnung'!$L$1="Berlin",INDEX(G210,1),IF('1. ALG II Monats-Berechnung'!$L$1="Brandenburg",INDEX(I210,1),IF('1. ALG II Monats-Berechnung'!$L$1="Bremen",INDEX(K210,1),IF('1. ALG II Monats-Berechnung'!$L$1="Hamburg",INDEX(M210,1),IF('1. ALG II Monats-Berechnung'!$L$1="Hessen",INDEX(O210,1),IF('1. ALG II Monats-Berechnung'!$L$1="Mecklenburg-Vorpommern",INDEX(Q210,1),IF('1. ALG II Monats-Berechnung'!$L$1="Niedersachsen",INDEX(S210,1),IF('1. ALG II Monats-Berechnung'!$L$1="Nordrhein-Westfalen",INDEX(U210,1),IF('1. ALG II Monats-Berechnung'!$L$1="Rheinland-Pfalz",INDEX(W210,1),IF('1. ALG II Monats-Berechnung'!$L$1="Saarland",INDEX(Y210,1),IF('1. ALG II Monats-Berechnung'!$L$1="Sachsen",INDEX(AA210,1),IF('1. ALG II Monats-Berechnung'!$L$1="Sachsen-Anhalt",INDEX(AC210,1),IF('1. ALG II Monats-Berechnung'!$L$1="Schleswig-Holstein",INDEX(AE210,1),IF('1. ALG II Monats-Berechnung'!$L$1="Thüringen",INDEX(AG210,1),""))))))))))))))))</f>
        <v>IV</v>
      </c>
    </row>
    <row r="575" spans="2:3" x14ac:dyDescent="0.2">
      <c r="B575" t="str">
        <f>IF('1. ALG II Monats-Berechnung'!$L$1="Baden-Württemberg",INDEX(B211,1),IF('1. ALG II Monats-Berechnung'!$L$1="Bayern",INDEX(D211,1),IF('1. ALG II Monats-Berechnung'!$L$1="Berlin",INDEX(F211,1),IF('1. ALG II Monats-Berechnung'!$L$1="Brandenburg",INDEX(H211,1),IF('1. ALG II Monats-Berechnung'!$L$1="Bremen",INDEX(J211,1),IF('1. ALG II Monats-Berechnung'!$L$1="Hamburg",INDEX(L211,1),IF('1. ALG II Monats-Berechnung'!$L$1="Hessen",INDEX(N211,1),IF('1. ALG II Monats-Berechnung'!$L$1="Mecklenburg-Vorpommern",INDEX(P211,1),IF('1. ALG II Monats-Berechnung'!$L$1="Niedersachsen",INDEX(R211,1),IF('1. ALG II Monats-Berechnung'!$L$1="Nordrhein-Westfalen",INDEX(T211,1),IF('1. ALG II Monats-Berechnung'!$L$1="Rheinland-Pfalz",INDEX(V211,1),IF('1. ALG II Monats-Berechnung'!$L$1="Saarland",INDEX(X211,1),IF('1. ALG II Monats-Berechnung'!$L$1="Sachsen",INDEX(Z211,1),IF('1. ALG II Monats-Berechnung'!$L$1="Sachsen-Anhalt",INDEX(AB211,1),IF('1. ALG II Monats-Berechnung'!$L$1="Schleswig-Holstein",INDEX(AD211,1),IF('1. ALG II Monats-Berechnung'!$L$1="Thüringen",INDEX(AF211,1),""))))))))))))))))</f>
        <v>Lichtenau, Stadt</v>
      </c>
      <c r="C575" t="str">
        <f>IF('1. ALG II Monats-Berechnung'!$L$1="Baden-Württemberg",INDEX(C211,1),IF('1. ALG II Monats-Berechnung'!$L$1="Bayern",INDEX(E211,1),IF('1. ALG II Monats-Berechnung'!$L$1="Berlin",INDEX(G211,1),IF('1. ALG II Monats-Berechnung'!$L$1="Brandenburg",INDEX(I211,1),IF('1. ALG II Monats-Berechnung'!$L$1="Bremen",INDEX(K211,1),IF('1. ALG II Monats-Berechnung'!$L$1="Hamburg",INDEX(M211,1),IF('1. ALG II Monats-Berechnung'!$L$1="Hessen",INDEX(O211,1),IF('1. ALG II Monats-Berechnung'!$L$1="Mecklenburg-Vorpommern",INDEX(Q211,1),IF('1. ALG II Monats-Berechnung'!$L$1="Niedersachsen",INDEX(S211,1),IF('1. ALG II Monats-Berechnung'!$L$1="Nordrhein-Westfalen",INDEX(U211,1),IF('1. ALG II Monats-Berechnung'!$L$1="Rheinland-Pfalz",INDEX(W211,1),IF('1. ALG II Monats-Berechnung'!$L$1="Saarland",INDEX(Y211,1),IF('1. ALG II Monats-Berechnung'!$L$1="Sachsen",INDEX(AA211,1),IF('1. ALG II Monats-Berechnung'!$L$1="Sachsen-Anhalt",INDEX(AC211,1),IF('1. ALG II Monats-Berechnung'!$L$1="Schleswig-Holstein",INDEX(AE211,1),IF('1. ALG II Monats-Berechnung'!$L$1="Thüringen",INDEX(AG211,1),""))))))))))))))))</f>
        <v>I</v>
      </c>
    </row>
    <row r="576" spans="2:3" x14ac:dyDescent="0.2">
      <c r="B576" t="str">
        <f>IF('1. ALG II Monats-Berechnung'!$L$1="Baden-Württemberg",INDEX(B212,1),IF('1. ALG II Monats-Berechnung'!$L$1="Bayern",INDEX(D212,1),IF('1. ALG II Monats-Berechnung'!$L$1="Berlin",INDEX(F212,1),IF('1. ALG II Monats-Berechnung'!$L$1="Brandenburg",INDEX(H212,1),IF('1. ALG II Monats-Berechnung'!$L$1="Bremen",INDEX(J212,1),IF('1. ALG II Monats-Berechnung'!$L$1="Hamburg",INDEX(L212,1),IF('1. ALG II Monats-Berechnung'!$L$1="Hessen",INDEX(N212,1),IF('1. ALG II Monats-Berechnung'!$L$1="Mecklenburg-Vorpommern",INDEX(P212,1),IF('1. ALG II Monats-Berechnung'!$L$1="Niedersachsen",INDEX(R212,1),IF('1. ALG II Monats-Berechnung'!$L$1="Nordrhein-Westfalen",INDEX(T212,1),IF('1. ALG II Monats-Berechnung'!$L$1="Rheinland-Pfalz",INDEX(V212,1),IF('1. ALG II Monats-Berechnung'!$L$1="Saarland",INDEX(X212,1),IF('1. ALG II Monats-Berechnung'!$L$1="Sachsen",INDEX(Z212,1),IF('1. ALG II Monats-Berechnung'!$L$1="Sachsen-Anhalt",INDEX(AB212,1),IF('1. ALG II Monats-Berechnung'!$L$1="Schleswig-Holstein",INDEX(AD212,1),IF('1. ALG II Monats-Berechnung'!$L$1="Thüringen",INDEX(AF212,1),""))))))))))))))))</f>
        <v>Lindlar</v>
      </c>
      <c r="C576" t="str">
        <f>IF('1. ALG II Monats-Berechnung'!$L$1="Baden-Württemberg",INDEX(C212,1),IF('1. ALG II Monats-Berechnung'!$L$1="Bayern",INDEX(E212,1),IF('1. ALG II Monats-Berechnung'!$L$1="Berlin",INDEX(G212,1),IF('1. ALG II Monats-Berechnung'!$L$1="Brandenburg",INDEX(I212,1),IF('1. ALG II Monats-Berechnung'!$L$1="Bremen",INDEX(K212,1),IF('1. ALG II Monats-Berechnung'!$L$1="Hamburg",INDEX(M212,1),IF('1. ALG II Monats-Berechnung'!$L$1="Hessen",INDEX(O212,1),IF('1. ALG II Monats-Berechnung'!$L$1="Mecklenburg-Vorpommern",INDEX(Q212,1),IF('1. ALG II Monats-Berechnung'!$L$1="Niedersachsen",INDEX(S212,1),IF('1. ALG II Monats-Berechnung'!$L$1="Nordrhein-Westfalen",INDEX(U212,1),IF('1. ALG II Monats-Berechnung'!$L$1="Rheinland-Pfalz",INDEX(W212,1),IF('1. ALG II Monats-Berechnung'!$L$1="Saarland",INDEX(Y212,1),IF('1. ALG II Monats-Berechnung'!$L$1="Sachsen",INDEX(AA212,1),IF('1. ALG II Monats-Berechnung'!$L$1="Sachsen-Anhalt",INDEX(AC212,1),IF('1. ALG II Monats-Berechnung'!$L$1="Schleswig-Holstein",INDEX(AE212,1),IF('1. ALG II Monats-Berechnung'!$L$1="Thüringen",INDEX(AG212,1),""))))))))))))))))</f>
        <v>III</v>
      </c>
    </row>
    <row r="577" spans="2:3" x14ac:dyDescent="0.2">
      <c r="B577" t="str">
        <f>IF('1. ALG II Monats-Berechnung'!$L$1="Baden-Württemberg",INDEX(B213,1),IF('1. ALG II Monats-Berechnung'!$L$1="Bayern",INDEX(D213,1),IF('1. ALG II Monats-Berechnung'!$L$1="Berlin",INDEX(F213,1),IF('1. ALG II Monats-Berechnung'!$L$1="Brandenburg",INDEX(H213,1),IF('1. ALG II Monats-Berechnung'!$L$1="Bremen",INDEX(J213,1),IF('1. ALG II Monats-Berechnung'!$L$1="Hamburg",INDEX(L213,1),IF('1. ALG II Monats-Berechnung'!$L$1="Hessen",INDEX(N213,1),IF('1. ALG II Monats-Berechnung'!$L$1="Mecklenburg-Vorpommern",INDEX(P213,1),IF('1. ALG II Monats-Berechnung'!$L$1="Niedersachsen",INDEX(R213,1),IF('1. ALG II Monats-Berechnung'!$L$1="Nordrhein-Westfalen",INDEX(T213,1),IF('1. ALG II Monats-Berechnung'!$L$1="Rheinland-Pfalz",INDEX(V213,1),IF('1. ALG II Monats-Berechnung'!$L$1="Saarland",INDEX(X213,1),IF('1. ALG II Monats-Berechnung'!$L$1="Sachsen",INDEX(Z213,1),IF('1. ALG II Monats-Berechnung'!$L$1="Sachsen-Anhalt",INDEX(AB213,1),IF('1. ALG II Monats-Berechnung'!$L$1="Schleswig-Holstein",INDEX(AD213,1),IF('1. ALG II Monats-Berechnung'!$L$1="Thüringen",INDEX(AF213,1),""))))))))))))))))</f>
        <v>Linnich, Stadt</v>
      </c>
      <c r="C577" t="str">
        <f>IF('1. ALG II Monats-Berechnung'!$L$1="Baden-Württemberg",INDEX(C213,1),IF('1. ALG II Monats-Berechnung'!$L$1="Bayern",INDEX(E213,1),IF('1. ALG II Monats-Berechnung'!$L$1="Berlin",INDEX(G213,1),IF('1. ALG II Monats-Berechnung'!$L$1="Brandenburg",INDEX(I213,1),IF('1. ALG II Monats-Berechnung'!$L$1="Bremen",INDEX(K213,1),IF('1. ALG II Monats-Berechnung'!$L$1="Hamburg",INDEX(M213,1),IF('1. ALG II Monats-Berechnung'!$L$1="Hessen",INDEX(O213,1),IF('1. ALG II Monats-Berechnung'!$L$1="Mecklenburg-Vorpommern",INDEX(Q213,1),IF('1. ALG II Monats-Berechnung'!$L$1="Niedersachsen",INDEX(S213,1),IF('1. ALG II Monats-Berechnung'!$L$1="Nordrhein-Westfalen",INDEX(U213,1),IF('1. ALG II Monats-Berechnung'!$L$1="Rheinland-Pfalz",INDEX(W213,1),IF('1. ALG II Monats-Berechnung'!$L$1="Saarland",INDEX(Y213,1),IF('1. ALG II Monats-Berechnung'!$L$1="Sachsen",INDEX(AA213,1),IF('1. ALG II Monats-Berechnung'!$L$1="Sachsen-Anhalt",INDEX(AC213,1),IF('1. ALG II Monats-Berechnung'!$L$1="Schleswig-Holstein",INDEX(AE213,1),IF('1. ALG II Monats-Berechnung'!$L$1="Thüringen",INDEX(AG213,1),""))))))))))))))))</f>
        <v>I</v>
      </c>
    </row>
    <row r="578" spans="2:3" x14ac:dyDescent="0.2">
      <c r="B578" t="str">
        <f>IF('1. ALG II Monats-Berechnung'!$L$1="Baden-Württemberg",INDEX(B214,1),IF('1. ALG II Monats-Berechnung'!$L$1="Bayern",INDEX(D214,1),IF('1. ALG II Monats-Berechnung'!$L$1="Berlin",INDEX(F214,1),IF('1. ALG II Monats-Berechnung'!$L$1="Brandenburg",INDEX(H214,1),IF('1. ALG II Monats-Berechnung'!$L$1="Bremen",INDEX(J214,1),IF('1. ALG II Monats-Berechnung'!$L$1="Hamburg",INDEX(L214,1),IF('1. ALG II Monats-Berechnung'!$L$1="Hessen",INDEX(N214,1),IF('1. ALG II Monats-Berechnung'!$L$1="Mecklenburg-Vorpommern",INDEX(P214,1),IF('1. ALG II Monats-Berechnung'!$L$1="Niedersachsen",INDEX(R214,1),IF('1. ALG II Monats-Berechnung'!$L$1="Nordrhein-Westfalen",INDEX(T214,1),IF('1. ALG II Monats-Berechnung'!$L$1="Rheinland-Pfalz",INDEX(V214,1),IF('1. ALG II Monats-Berechnung'!$L$1="Saarland",INDEX(X214,1),IF('1. ALG II Monats-Berechnung'!$L$1="Sachsen",INDEX(Z214,1),IF('1. ALG II Monats-Berechnung'!$L$1="Sachsen-Anhalt",INDEX(AB214,1),IF('1. ALG II Monats-Berechnung'!$L$1="Schleswig-Holstein",INDEX(AD214,1),IF('1. ALG II Monats-Berechnung'!$L$1="Thüringen",INDEX(AF214,1),""))))))))))))))))</f>
        <v>Lippetal</v>
      </c>
      <c r="C578" t="str">
        <f>IF('1. ALG II Monats-Berechnung'!$L$1="Baden-Württemberg",INDEX(C214,1),IF('1. ALG II Monats-Berechnung'!$L$1="Bayern",INDEX(E214,1),IF('1. ALG II Monats-Berechnung'!$L$1="Berlin",INDEX(G214,1),IF('1. ALG II Monats-Berechnung'!$L$1="Brandenburg",INDEX(I214,1),IF('1. ALG II Monats-Berechnung'!$L$1="Bremen",INDEX(K214,1),IF('1. ALG II Monats-Berechnung'!$L$1="Hamburg",INDEX(M214,1),IF('1. ALG II Monats-Berechnung'!$L$1="Hessen",INDEX(O214,1),IF('1. ALG II Monats-Berechnung'!$L$1="Mecklenburg-Vorpommern",INDEX(Q214,1),IF('1. ALG II Monats-Berechnung'!$L$1="Niedersachsen",INDEX(S214,1),IF('1. ALG II Monats-Berechnung'!$L$1="Nordrhein-Westfalen",INDEX(U214,1),IF('1. ALG II Monats-Berechnung'!$L$1="Rheinland-Pfalz",INDEX(W214,1),IF('1. ALG II Monats-Berechnung'!$L$1="Saarland",INDEX(Y214,1),IF('1. ALG II Monats-Berechnung'!$L$1="Sachsen",INDEX(AA214,1),IF('1. ALG II Monats-Berechnung'!$L$1="Sachsen-Anhalt",INDEX(AC214,1),IF('1. ALG II Monats-Berechnung'!$L$1="Schleswig-Holstein",INDEX(AE214,1),IF('1. ALG II Monats-Berechnung'!$L$1="Thüringen",INDEX(AG214,1),""))))))))))))))))</f>
        <v>II</v>
      </c>
    </row>
    <row r="579" spans="2:3" x14ac:dyDescent="0.2">
      <c r="B579" t="str">
        <f>IF('1. ALG II Monats-Berechnung'!$L$1="Baden-Württemberg",INDEX(B215,1),IF('1. ALG II Monats-Berechnung'!$L$1="Bayern",INDEX(D215,1),IF('1. ALG II Monats-Berechnung'!$L$1="Berlin",INDEX(F215,1),IF('1. ALG II Monats-Berechnung'!$L$1="Brandenburg",INDEX(H215,1),IF('1. ALG II Monats-Berechnung'!$L$1="Bremen",INDEX(J215,1),IF('1. ALG II Monats-Berechnung'!$L$1="Hamburg",INDEX(L215,1),IF('1. ALG II Monats-Berechnung'!$L$1="Hessen",INDEX(N215,1),IF('1. ALG II Monats-Berechnung'!$L$1="Mecklenburg-Vorpommern",INDEX(P215,1),IF('1. ALG II Monats-Berechnung'!$L$1="Niedersachsen",INDEX(R215,1),IF('1. ALG II Monats-Berechnung'!$L$1="Nordrhein-Westfalen",INDEX(T215,1),IF('1. ALG II Monats-Berechnung'!$L$1="Rheinland-Pfalz",INDEX(V215,1),IF('1. ALG II Monats-Berechnung'!$L$1="Saarland",INDEX(X215,1),IF('1. ALG II Monats-Berechnung'!$L$1="Sachsen",INDEX(Z215,1),IF('1. ALG II Monats-Berechnung'!$L$1="Sachsen-Anhalt",INDEX(AB215,1),IF('1. ALG II Monats-Berechnung'!$L$1="Schleswig-Holstein",INDEX(AD215,1),IF('1. ALG II Monats-Berechnung'!$L$1="Thüringen",INDEX(AF215,1),""))))))))))))))))</f>
        <v>Lippstadt, Stadt</v>
      </c>
      <c r="C579" t="str">
        <f>IF('1. ALG II Monats-Berechnung'!$L$1="Baden-Württemberg",INDEX(C215,1),IF('1. ALG II Monats-Berechnung'!$L$1="Bayern",INDEX(E215,1),IF('1. ALG II Monats-Berechnung'!$L$1="Berlin",INDEX(G215,1),IF('1. ALG II Monats-Berechnung'!$L$1="Brandenburg",INDEX(I215,1),IF('1. ALG II Monats-Berechnung'!$L$1="Bremen",INDEX(K215,1),IF('1. ALG II Monats-Berechnung'!$L$1="Hamburg",INDEX(M215,1),IF('1. ALG II Monats-Berechnung'!$L$1="Hessen",INDEX(O215,1),IF('1. ALG II Monats-Berechnung'!$L$1="Mecklenburg-Vorpommern",INDEX(Q215,1),IF('1. ALG II Monats-Berechnung'!$L$1="Niedersachsen",INDEX(S215,1),IF('1. ALG II Monats-Berechnung'!$L$1="Nordrhein-Westfalen",INDEX(U215,1),IF('1. ALG II Monats-Berechnung'!$L$1="Rheinland-Pfalz",INDEX(W215,1),IF('1. ALG II Monats-Berechnung'!$L$1="Saarland",INDEX(Y215,1),IF('1. ALG II Monats-Berechnung'!$L$1="Sachsen",INDEX(AA215,1),IF('1. ALG II Monats-Berechnung'!$L$1="Sachsen-Anhalt",INDEX(AC215,1),IF('1. ALG II Monats-Berechnung'!$L$1="Schleswig-Holstein",INDEX(AE215,1),IF('1. ALG II Monats-Berechnung'!$L$1="Thüringen",INDEX(AG215,1),""))))))))))))))))</f>
        <v>II</v>
      </c>
    </row>
    <row r="580" spans="2:3" x14ac:dyDescent="0.2">
      <c r="B580" t="str">
        <f>IF('1. ALG II Monats-Berechnung'!$L$1="Baden-Württemberg",INDEX(B216,1),IF('1. ALG II Monats-Berechnung'!$L$1="Bayern",INDEX(D216,1),IF('1. ALG II Monats-Berechnung'!$L$1="Berlin",INDEX(F216,1),IF('1. ALG II Monats-Berechnung'!$L$1="Brandenburg",INDEX(H216,1),IF('1. ALG II Monats-Berechnung'!$L$1="Bremen",INDEX(J216,1),IF('1. ALG II Monats-Berechnung'!$L$1="Hamburg",INDEX(L216,1),IF('1. ALG II Monats-Berechnung'!$L$1="Hessen",INDEX(N216,1),IF('1. ALG II Monats-Berechnung'!$L$1="Mecklenburg-Vorpommern",INDEX(P216,1),IF('1. ALG II Monats-Berechnung'!$L$1="Niedersachsen",INDEX(R216,1),IF('1. ALG II Monats-Berechnung'!$L$1="Nordrhein-Westfalen",INDEX(T216,1),IF('1. ALG II Monats-Berechnung'!$L$1="Rheinland-Pfalz",INDEX(V216,1),IF('1. ALG II Monats-Berechnung'!$L$1="Saarland",INDEX(X216,1),IF('1. ALG II Monats-Berechnung'!$L$1="Sachsen",INDEX(Z216,1),IF('1. ALG II Monats-Berechnung'!$L$1="Sachsen-Anhalt",INDEX(AB216,1),IF('1. ALG II Monats-Berechnung'!$L$1="Schleswig-Holstein",INDEX(AD216,1),IF('1. ALG II Monats-Berechnung'!$L$1="Thüringen",INDEX(AF216,1),""))))))))))))))))</f>
        <v>Lohmar, Stadt</v>
      </c>
      <c r="C580" t="str">
        <f>IF('1. ALG II Monats-Berechnung'!$L$1="Baden-Württemberg",INDEX(C216,1),IF('1. ALG II Monats-Berechnung'!$L$1="Bayern",INDEX(E216,1),IF('1. ALG II Monats-Berechnung'!$L$1="Berlin",INDEX(G216,1),IF('1. ALG II Monats-Berechnung'!$L$1="Brandenburg",INDEX(I216,1),IF('1. ALG II Monats-Berechnung'!$L$1="Bremen",INDEX(K216,1),IF('1. ALG II Monats-Berechnung'!$L$1="Hamburg",INDEX(M216,1),IF('1. ALG II Monats-Berechnung'!$L$1="Hessen",INDEX(O216,1),IF('1. ALG II Monats-Berechnung'!$L$1="Mecklenburg-Vorpommern",INDEX(Q216,1),IF('1. ALG II Monats-Berechnung'!$L$1="Niedersachsen",INDEX(S216,1),IF('1. ALG II Monats-Berechnung'!$L$1="Nordrhein-Westfalen",INDEX(U216,1),IF('1. ALG II Monats-Berechnung'!$L$1="Rheinland-Pfalz",INDEX(W216,1),IF('1. ALG II Monats-Berechnung'!$L$1="Saarland",INDEX(Y216,1),IF('1. ALG II Monats-Berechnung'!$L$1="Sachsen",INDEX(AA216,1),IF('1. ALG II Monats-Berechnung'!$L$1="Sachsen-Anhalt",INDEX(AC216,1),IF('1. ALG II Monats-Berechnung'!$L$1="Schleswig-Holstein",INDEX(AE216,1),IF('1. ALG II Monats-Berechnung'!$L$1="Thüringen",INDEX(AG216,1),""))))))))))))))))</f>
        <v>IV</v>
      </c>
    </row>
    <row r="581" spans="2:3" x14ac:dyDescent="0.2">
      <c r="B581" t="str">
        <f>IF('1. ALG II Monats-Berechnung'!$L$1="Baden-Württemberg",INDEX(B217,1),IF('1. ALG II Monats-Berechnung'!$L$1="Bayern",INDEX(D217,1),IF('1. ALG II Monats-Berechnung'!$L$1="Berlin",INDEX(F217,1),IF('1. ALG II Monats-Berechnung'!$L$1="Brandenburg",INDEX(H217,1),IF('1. ALG II Monats-Berechnung'!$L$1="Bremen",INDEX(J217,1),IF('1. ALG II Monats-Berechnung'!$L$1="Hamburg",INDEX(L217,1),IF('1. ALG II Monats-Berechnung'!$L$1="Hessen",INDEX(N217,1),IF('1. ALG II Monats-Berechnung'!$L$1="Mecklenburg-Vorpommern",INDEX(P217,1),IF('1. ALG II Monats-Berechnung'!$L$1="Niedersachsen",INDEX(R217,1),IF('1. ALG II Monats-Berechnung'!$L$1="Nordrhein-Westfalen",INDEX(T217,1),IF('1. ALG II Monats-Berechnung'!$L$1="Rheinland-Pfalz",INDEX(V217,1),IF('1. ALG II Monats-Berechnung'!$L$1="Saarland",INDEX(X217,1),IF('1. ALG II Monats-Berechnung'!$L$1="Sachsen",INDEX(Z217,1),IF('1. ALG II Monats-Berechnung'!$L$1="Sachsen-Anhalt",INDEX(AB217,1),IF('1. ALG II Monats-Berechnung'!$L$1="Schleswig-Holstein",INDEX(AD217,1),IF('1. ALG II Monats-Berechnung'!$L$1="Thüringen",INDEX(AF217,1),""))))))))))))))))</f>
        <v>Löhne, Stadt</v>
      </c>
      <c r="C581" t="str">
        <f>IF('1. ALG II Monats-Berechnung'!$L$1="Baden-Württemberg",INDEX(C217,1),IF('1. ALG II Monats-Berechnung'!$L$1="Bayern",INDEX(E217,1),IF('1. ALG II Monats-Berechnung'!$L$1="Berlin",INDEX(G217,1),IF('1. ALG II Monats-Berechnung'!$L$1="Brandenburg",INDEX(I217,1),IF('1. ALG II Monats-Berechnung'!$L$1="Bremen",INDEX(K217,1),IF('1. ALG II Monats-Berechnung'!$L$1="Hamburg",INDEX(M217,1),IF('1. ALG II Monats-Berechnung'!$L$1="Hessen",INDEX(O217,1),IF('1. ALG II Monats-Berechnung'!$L$1="Mecklenburg-Vorpommern",INDEX(Q217,1),IF('1. ALG II Monats-Berechnung'!$L$1="Niedersachsen",INDEX(S217,1),IF('1. ALG II Monats-Berechnung'!$L$1="Nordrhein-Westfalen",INDEX(U217,1),IF('1. ALG II Monats-Berechnung'!$L$1="Rheinland-Pfalz",INDEX(W217,1),IF('1. ALG II Monats-Berechnung'!$L$1="Saarland",INDEX(Y217,1),IF('1. ALG II Monats-Berechnung'!$L$1="Sachsen",INDEX(AA217,1),IF('1. ALG II Monats-Berechnung'!$L$1="Sachsen-Anhalt",INDEX(AC217,1),IF('1. ALG II Monats-Berechnung'!$L$1="Schleswig-Holstein",INDEX(AE217,1),IF('1. ALG II Monats-Berechnung'!$L$1="Thüringen",INDEX(AG217,1),""))))))))))))))))</f>
        <v>II</v>
      </c>
    </row>
    <row r="582" spans="2:3" x14ac:dyDescent="0.2">
      <c r="B582" t="str">
        <f>IF('1. ALG II Monats-Berechnung'!$L$1="Baden-Württemberg",INDEX(B218,1),IF('1. ALG II Monats-Berechnung'!$L$1="Bayern",INDEX(D218,1),IF('1. ALG II Monats-Berechnung'!$L$1="Berlin",INDEX(F218,1),IF('1. ALG II Monats-Berechnung'!$L$1="Brandenburg",INDEX(H218,1),IF('1. ALG II Monats-Berechnung'!$L$1="Bremen",INDEX(J218,1),IF('1. ALG II Monats-Berechnung'!$L$1="Hamburg",INDEX(L218,1),IF('1. ALG II Monats-Berechnung'!$L$1="Hessen",INDEX(N218,1),IF('1. ALG II Monats-Berechnung'!$L$1="Mecklenburg-Vorpommern",INDEX(P218,1),IF('1. ALG II Monats-Berechnung'!$L$1="Niedersachsen",INDEX(R218,1),IF('1. ALG II Monats-Berechnung'!$L$1="Nordrhein-Westfalen",INDEX(T218,1),IF('1. ALG II Monats-Berechnung'!$L$1="Rheinland-Pfalz",INDEX(V218,1),IF('1. ALG II Monats-Berechnung'!$L$1="Saarland",INDEX(X218,1),IF('1. ALG II Monats-Berechnung'!$L$1="Sachsen",INDEX(Z218,1),IF('1. ALG II Monats-Berechnung'!$L$1="Sachsen-Anhalt",INDEX(AB218,1),IF('1. ALG II Monats-Berechnung'!$L$1="Schleswig-Holstein",INDEX(AD218,1),IF('1. ALG II Monats-Berechnung'!$L$1="Thüringen",INDEX(AF218,1),""))))))))))))))))</f>
        <v>Lotte</v>
      </c>
      <c r="C582" t="str">
        <f>IF('1. ALG II Monats-Berechnung'!$L$1="Baden-Württemberg",INDEX(C218,1),IF('1. ALG II Monats-Berechnung'!$L$1="Bayern",INDEX(E218,1),IF('1. ALG II Monats-Berechnung'!$L$1="Berlin",INDEX(G218,1),IF('1. ALG II Monats-Berechnung'!$L$1="Brandenburg",INDEX(I218,1),IF('1. ALG II Monats-Berechnung'!$L$1="Bremen",INDEX(K218,1),IF('1. ALG II Monats-Berechnung'!$L$1="Hamburg",INDEX(M218,1),IF('1. ALG II Monats-Berechnung'!$L$1="Hessen",INDEX(O218,1),IF('1. ALG II Monats-Berechnung'!$L$1="Mecklenburg-Vorpommern",INDEX(Q218,1),IF('1. ALG II Monats-Berechnung'!$L$1="Niedersachsen",INDEX(S218,1),IF('1. ALG II Monats-Berechnung'!$L$1="Nordrhein-Westfalen",INDEX(U218,1),IF('1. ALG II Monats-Berechnung'!$L$1="Rheinland-Pfalz",INDEX(W218,1),IF('1. ALG II Monats-Berechnung'!$L$1="Saarland",INDEX(Y218,1),IF('1. ALG II Monats-Berechnung'!$L$1="Sachsen",INDEX(AA218,1),IF('1. ALG II Monats-Berechnung'!$L$1="Sachsen-Anhalt",INDEX(AC218,1),IF('1. ALG II Monats-Berechnung'!$L$1="Schleswig-Holstein",INDEX(AE218,1),IF('1. ALG II Monats-Berechnung'!$L$1="Thüringen",INDEX(AG218,1),""))))))))))))))))</f>
        <v>II</v>
      </c>
    </row>
    <row r="583" spans="2:3" x14ac:dyDescent="0.2">
      <c r="B583" t="str">
        <f>IF('1. ALG II Monats-Berechnung'!$L$1="Baden-Württemberg",INDEX(B219,1),IF('1. ALG II Monats-Berechnung'!$L$1="Bayern",INDEX(D219,1),IF('1. ALG II Monats-Berechnung'!$L$1="Berlin",INDEX(F219,1),IF('1. ALG II Monats-Berechnung'!$L$1="Brandenburg",INDEX(H219,1),IF('1. ALG II Monats-Berechnung'!$L$1="Bremen",INDEX(J219,1),IF('1. ALG II Monats-Berechnung'!$L$1="Hamburg",INDEX(L219,1),IF('1. ALG II Monats-Berechnung'!$L$1="Hessen",INDEX(N219,1),IF('1. ALG II Monats-Berechnung'!$L$1="Mecklenburg-Vorpommern",INDEX(P219,1),IF('1. ALG II Monats-Berechnung'!$L$1="Niedersachsen",INDEX(R219,1),IF('1. ALG II Monats-Berechnung'!$L$1="Nordrhein-Westfalen",INDEX(T219,1),IF('1. ALG II Monats-Berechnung'!$L$1="Rheinland-Pfalz",INDEX(V219,1),IF('1. ALG II Monats-Berechnung'!$L$1="Saarland",INDEX(X219,1),IF('1. ALG II Monats-Berechnung'!$L$1="Sachsen",INDEX(Z219,1),IF('1. ALG II Monats-Berechnung'!$L$1="Sachsen-Anhalt",INDEX(AB219,1),IF('1. ALG II Monats-Berechnung'!$L$1="Schleswig-Holstein",INDEX(AD219,1),IF('1. ALG II Monats-Berechnung'!$L$1="Thüringen",INDEX(AF219,1),""))))))))))))))))</f>
        <v>Lübbecke, Stadt</v>
      </c>
      <c r="C583" t="str">
        <f>IF('1. ALG II Monats-Berechnung'!$L$1="Baden-Württemberg",INDEX(C219,1),IF('1. ALG II Monats-Berechnung'!$L$1="Bayern",INDEX(E219,1),IF('1. ALG II Monats-Berechnung'!$L$1="Berlin",INDEX(G219,1),IF('1. ALG II Monats-Berechnung'!$L$1="Brandenburg",INDEX(I219,1),IF('1. ALG II Monats-Berechnung'!$L$1="Bremen",INDEX(K219,1),IF('1. ALG II Monats-Berechnung'!$L$1="Hamburg",INDEX(M219,1),IF('1. ALG II Monats-Berechnung'!$L$1="Hessen",INDEX(O219,1),IF('1. ALG II Monats-Berechnung'!$L$1="Mecklenburg-Vorpommern",INDEX(Q219,1),IF('1. ALG II Monats-Berechnung'!$L$1="Niedersachsen",INDEX(S219,1),IF('1. ALG II Monats-Berechnung'!$L$1="Nordrhein-Westfalen",INDEX(U219,1),IF('1. ALG II Monats-Berechnung'!$L$1="Rheinland-Pfalz",INDEX(W219,1),IF('1. ALG II Monats-Berechnung'!$L$1="Saarland",INDEX(Y219,1),IF('1. ALG II Monats-Berechnung'!$L$1="Sachsen",INDEX(AA219,1),IF('1. ALG II Monats-Berechnung'!$L$1="Sachsen-Anhalt",INDEX(AC219,1),IF('1. ALG II Monats-Berechnung'!$L$1="Schleswig-Holstein",INDEX(AE219,1),IF('1. ALG II Monats-Berechnung'!$L$1="Thüringen",INDEX(AG219,1),""))))))))))))))))</f>
        <v>II</v>
      </c>
    </row>
    <row r="584" spans="2:3" x14ac:dyDescent="0.2">
      <c r="B584" t="str">
        <f>IF('1. ALG II Monats-Berechnung'!$L$1="Baden-Württemberg",INDEX(B220,1),IF('1. ALG II Monats-Berechnung'!$L$1="Bayern",INDEX(D220,1),IF('1. ALG II Monats-Berechnung'!$L$1="Berlin",INDEX(F220,1),IF('1. ALG II Monats-Berechnung'!$L$1="Brandenburg",INDEX(H220,1),IF('1. ALG II Monats-Berechnung'!$L$1="Bremen",INDEX(J220,1),IF('1. ALG II Monats-Berechnung'!$L$1="Hamburg",INDEX(L220,1),IF('1. ALG II Monats-Berechnung'!$L$1="Hessen",INDEX(N220,1),IF('1. ALG II Monats-Berechnung'!$L$1="Mecklenburg-Vorpommern",INDEX(P220,1),IF('1. ALG II Monats-Berechnung'!$L$1="Niedersachsen",INDEX(R220,1),IF('1. ALG II Monats-Berechnung'!$L$1="Nordrhein-Westfalen",INDEX(T220,1),IF('1. ALG II Monats-Berechnung'!$L$1="Rheinland-Pfalz",INDEX(V220,1),IF('1. ALG II Monats-Berechnung'!$L$1="Saarland",INDEX(X220,1),IF('1. ALG II Monats-Berechnung'!$L$1="Sachsen",INDEX(Z220,1),IF('1. ALG II Monats-Berechnung'!$L$1="Sachsen-Anhalt",INDEX(AB220,1),IF('1. ALG II Monats-Berechnung'!$L$1="Schleswig-Holstein",INDEX(AD220,1),IF('1. ALG II Monats-Berechnung'!$L$1="Thüringen",INDEX(AF220,1),""))))))))))))))))</f>
        <v>Lüdenscheid, Stadt</v>
      </c>
      <c r="C584" t="str">
        <f>IF('1. ALG II Monats-Berechnung'!$L$1="Baden-Württemberg",INDEX(C220,1),IF('1. ALG II Monats-Berechnung'!$L$1="Bayern",INDEX(E220,1),IF('1. ALG II Monats-Berechnung'!$L$1="Berlin",INDEX(G220,1),IF('1. ALG II Monats-Berechnung'!$L$1="Brandenburg",INDEX(I220,1),IF('1. ALG II Monats-Berechnung'!$L$1="Bremen",INDEX(K220,1),IF('1. ALG II Monats-Berechnung'!$L$1="Hamburg",INDEX(M220,1),IF('1. ALG II Monats-Berechnung'!$L$1="Hessen",INDEX(O220,1),IF('1. ALG II Monats-Berechnung'!$L$1="Mecklenburg-Vorpommern",INDEX(Q220,1),IF('1. ALG II Monats-Berechnung'!$L$1="Niedersachsen",INDEX(S220,1),IF('1. ALG II Monats-Berechnung'!$L$1="Nordrhein-Westfalen",INDEX(U220,1),IF('1. ALG II Monats-Berechnung'!$L$1="Rheinland-Pfalz",INDEX(W220,1),IF('1. ALG II Monats-Berechnung'!$L$1="Saarland",INDEX(Y220,1),IF('1. ALG II Monats-Berechnung'!$L$1="Sachsen",INDEX(AA220,1),IF('1. ALG II Monats-Berechnung'!$L$1="Sachsen-Anhalt",INDEX(AC220,1),IF('1. ALG II Monats-Berechnung'!$L$1="Schleswig-Holstein",INDEX(AE220,1),IF('1. ALG II Monats-Berechnung'!$L$1="Thüringen",INDEX(AG220,1),""))))))))))))))))</f>
        <v>III</v>
      </c>
    </row>
    <row r="585" spans="2:3" x14ac:dyDescent="0.2">
      <c r="B585" t="str">
        <f>IF('1. ALG II Monats-Berechnung'!$L$1="Baden-Württemberg",INDEX(B221,1),IF('1. ALG II Monats-Berechnung'!$L$1="Bayern",INDEX(D221,1),IF('1. ALG II Monats-Berechnung'!$L$1="Berlin",INDEX(F221,1),IF('1. ALG II Monats-Berechnung'!$L$1="Brandenburg",INDEX(H221,1),IF('1. ALG II Monats-Berechnung'!$L$1="Bremen",INDEX(J221,1),IF('1. ALG II Monats-Berechnung'!$L$1="Hamburg",INDEX(L221,1),IF('1. ALG II Monats-Berechnung'!$L$1="Hessen",INDEX(N221,1),IF('1. ALG II Monats-Berechnung'!$L$1="Mecklenburg-Vorpommern",INDEX(P221,1),IF('1. ALG II Monats-Berechnung'!$L$1="Niedersachsen",INDEX(R221,1),IF('1. ALG II Monats-Berechnung'!$L$1="Nordrhein-Westfalen",INDEX(T221,1),IF('1. ALG II Monats-Berechnung'!$L$1="Rheinland-Pfalz",INDEX(V221,1),IF('1. ALG II Monats-Berechnung'!$L$1="Saarland",INDEX(X221,1),IF('1. ALG II Monats-Berechnung'!$L$1="Sachsen",INDEX(Z221,1),IF('1. ALG II Monats-Berechnung'!$L$1="Sachsen-Anhalt",INDEX(AB221,1),IF('1. ALG II Monats-Berechnung'!$L$1="Schleswig-Holstein",INDEX(AD221,1),IF('1. ALG II Monats-Berechnung'!$L$1="Thüringen",INDEX(AF221,1),""))))))))))))))))</f>
        <v>Lüdinghausen, Stadt</v>
      </c>
      <c r="C585" t="str">
        <f>IF('1. ALG II Monats-Berechnung'!$L$1="Baden-Württemberg",INDEX(C221,1),IF('1. ALG II Monats-Berechnung'!$L$1="Bayern",INDEX(E221,1),IF('1. ALG II Monats-Berechnung'!$L$1="Berlin",INDEX(G221,1),IF('1. ALG II Monats-Berechnung'!$L$1="Brandenburg",INDEX(I221,1),IF('1. ALG II Monats-Berechnung'!$L$1="Bremen",INDEX(K221,1),IF('1. ALG II Monats-Berechnung'!$L$1="Hamburg",INDEX(M221,1),IF('1. ALG II Monats-Berechnung'!$L$1="Hessen",INDEX(O221,1),IF('1. ALG II Monats-Berechnung'!$L$1="Mecklenburg-Vorpommern",INDEX(Q221,1),IF('1. ALG II Monats-Berechnung'!$L$1="Niedersachsen",INDEX(S221,1),IF('1. ALG II Monats-Berechnung'!$L$1="Nordrhein-Westfalen",INDEX(U221,1),IF('1. ALG II Monats-Berechnung'!$L$1="Rheinland-Pfalz",INDEX(W221,1),IF('1. ALG II Monats-Berechnung'!$L$1="Saarland",INDEX(Y221,1),IF('1. ALG II Monats-Berechnung'!$L$1="Sachsen",INDEX(AA221,1),IF('1. ALG II Monats-Berechnung'!$L$1="Sachsen-Anhalt",INDEX(AC221,1),IF('1. ALG II Monats-Berechnung'!$L$1="Schleswig-Holstein",INDEX(AE221,1),IF('1. ALG II Monats-Berechnung'!$L$1="Thüringen",INDEX(AG221,1),""))))))))))))))))</f>
        <v>II</v>
      </c>
    </row>
    <row r="586" spans="2:3" x14ac:dyDescent="0.2">
      <c r="B586" t="str">
        <f>IF('1. ALG II Monats-Berechnung'!$L$1="Baden-Württemberg",INDEX(B222,1),IF('1. ALG II Monats-Berechnung'!$L$1="Bayern",INDEX(D222,1),IF('1. ALG II Monats-Berechnung'!$L$1="Berlin",INDEX(F222,1),IF('1. ALG II Monats-Berechnung'!$L$1="Brandenburg",INDEX(H222,1),IF('1. ALG II Monats-Berechnung'!$L$1="Bremen",INDEX(J222,1),IF('1. ALG II Monats-Berechnung'!$L$1="Hamburg",INDEX(L222,1),IF('1. ALG II Monats-Berechnung'!$L$1="Hessen",INDEX(N222,1),IF('1. ALG II Monats-Berechnung'!$L$1="Mecklenburg-Vorpommern",INDEX(P222,1),IF('1. ALG II Monats-Berechnung'!$L$1="Niedersachsen",INDEX(R222,1),IF('1. ALG II Monats-Berechnung'!$L$1="Nordrhein-Westfalen",INDEX(T222,1),IF('1. ALG II Monats-Berechnung'!$L$1="Rheinland-Pfalz",INDEX(V222,1),IF('1. ALG II Monats-Berechnung'!$L$1="Saarland",INDEX(X222,1),IF('1. ALG II Monats-Berechnung'!$L$1="Sachsen",INDEX(Z222,1),IF('1. ALG II Monats-Berechnung'!$L$1="Sachsen-Anhalt",INDEX(AB222,1),IF('1. ALG II Monats-Berechnung'!$L$1="Schleswig-Holstein",INDEX(AD222,1),IF('1. ALG II Monats-Berechnung'!$L$1="Thüringen",INDEX(AF222,1),""))))))))))))))))</f>
        <v>Lünen, Stadt</v>
      </c>
      <c r="C586" t="str">
        <f>IF('1. ALG II Monats-Berechnung'!$L$1="Baden-Württemberg",INDEX(C222,1),IF('1. ALG II Monats-Berechnung'!$L$1="Bayern",INDEX(E222,1),IF('1. ALG II Monats-Berechnung'!$L$1="Berlin",INDEX(G222,1),IF('1. ALG II Monats-Berechnung'!$L$1="Brandenburg",INDEX(I222,1),IF('1. ALG II Monats-Berechnung'!$L$1="Bremen",INDEX(K222,1),IF('1. ALG II Monats-Berechnung'!$L$1="Hamburg",INDEX(M222,1),IF('1. ALG II Monats-Berechnung'!$L$1="Hessen",INDEX(O222,1),IF('1. ALG II Monats-Berechnung'!$L$1="Mecklenburg-Vorpommern",INDEX(Q222,1),IF('1. ALG II Monats-Berechnung'!$L$1="Niedersachsen",INDEX(S222,1),IF('1. ALG II Monats-Berechnung'!$L$1="Nordrhein-Westfalen",INDEX(U222,1),IF('1. ALG II Monats-Berechnung'!$L$1="Rheinland-Pfalz",INDEX(W222,1),IF('1. ALG II Monats-Berechnung'!$L$1="Saarland",INDEX(Y222,1),IF('1. ALG II Monats-Berechnung'!$L$1="Sachsen",INDEX(AA222,1),IF('1. ALG II Monats-Berechnung'!$L$1="Sachsen-Anhalt",INDEX(AC222,1),IF('1. ALG II Monats-Berechnung'!$L$1="Schleswig-Holstein",INDEX(AE222,1),IF('1. ALG II Monats-Berechnung'!$L$1="Thüringen",INDEX(AG222,1),""))))))))))))))))</f>
        <v>III</v>
      </c>
    </row>
    <row r="587" spans="2:3" x14ac:dyDescent="0.2">
      <c r="B587" t="str">
        <f>IF('1. ALG II Monats-Berechnung'!$L$1="Baden-Württemberg",INDEX(B223,1),IF('1. ALG II Monats-Berechnung'!$L$1="Bayern",INDEX(D223,1),IF('1. ALG II Monats-Berechnung'!$L$1="Berlin",INDEX(F223,1),IF('1. ALG II Monats-Berechnung'!$L$1="Brandenburg",INDEX(H223,1),IF('1. ALG II Monats-Berechnung'!$L$1="Bremen",INDEX(J223,1),IF('1. ALG II Monats-Berechnung'!$L$1="Hamburg",INDEX(L223,1),IF('1. ALG II Monats-Berechnung'!$L$1="Hessen",INDEX(N223,1),IF('1. ALG II Monats-Berechnung'!$L$1="Mecklenburg-Vorpommern",INDEX(P223,1),IF('1. ALG II Monats-Berechnung'!$L$1="Niedersachsen",INDEX(R223,1),IF('1. ALG II Monats-Berechnung'!$L$1="Nordrhein-Westfalen",INDEX(T223,1),IF('1. ALG II Monats-Berechnung'!$L$1="Rheinland-Pfalz",INDEX(V223,1),IF('1. ALG II Monats-Berechnung'!$L$1="Saarland",INDEX(X223,1),IF('1. ALG II Monats-Berechnung'!$L$1="Sachsen",INDEX(Z223,1),IF('1. ALG II Monats-Berechnung'!$L$1="Sachsen-Anhalt",INDEX(AB223,1),IF('1. ALG II Monats-Berechnung'!$L$1="Schleswig-Holstein",INDEX(AD223,1),IF('1. ALG II Monats-Berechnung'!$L$1="Thüringen",INDEX(AF223,1),""))))))))))))))))</f>
        <v>Marienheide</v>
      </c>
      <c r="C587" t="str">
        <f>IF('1. ALG II Monats-Berechnung'!$L$1="Baden-Württemberg",INDEX(C223,1),IF('1. ALG II Monats-Berechnung'!$L$1="Bayern",INDEX(E223,1),IF('1. ALG II Monats-Berechnung'!$L$1="Berlin",INDEX(G223,1),IF('1. ALG II Monats-Berechnung'!$L$1="Brandenburg",INDEX(I223,1),IF('1. ALG II Monats-Berechnung'!$L$1="Bremen",INDEX(K223,1),IF('1. ALG II Monats-Berechnung'!$L$1="Hamburg",INDEX(M223,1),IF('1. ALG II Monats-Berechnung'!$L$1="Hessen",INDEX(O223,1),IF('1. ALG II Monats-Berechnung'!$L$1="Mecklenburg-Vorpommern",INDEX(Q223,1),IF('1. ALG II Monats-Berechnung'!$L$1="Niedersachsen",INDEX(S223,1),IF('1. ALG II Monats-Berechnung'!$L$1="Nordrhein-Westfalen",INDEX(U223,1),IF('1. ALG II Monats-Berechnung'!$L$1="Rheinland-Pfalz",INDEX(W223,1),IF('1. ALG II Monats-Berechnung'!$L$1="Saarland",INDEX(Y223,1),IF('1. ALG II Monats-Berechnung'!$L$1="Sachsen",INDEX(AA223,1),IF('1. ALG II Monats-Berechnung'!$L$1="Sachsen-Anhalt",INDEX(AC223,1),IF('1. ALG II Monats-Berechnung'!$L$1="Schleswig-Holstein",INDEX(AE223,1),IF('1. ALG II Monats-Berechnung'!$L$1="Thüringen",INDEX(AG223,1),""))))))))))))))))</f>
        <v>III</v>
      </c>
    </row>
    <row r="588" spans="2:3" x14ac:dyDescent="0.2">
      <c r="B588" t="str">
        <f>IF('1. ALG II Monats-Berechnung'!$L$1="Baden-Württemberg",INDEX(B224,1),IF('1. ALG II Monats-Berechnung'!$L$1="Bayern",INDEX(D224,1),IF('1. ALG II Monats-Berechnung'!$L$1="Berlin",INDEX(F224,1),IF('1. ALG II Monats-Berechnung'!$L$1="Brandenburg",INDEX(H224,1),IF('1. ALG II Monats-Berechnung'!$L$1="Bremen",INDEX(J224,1),IF('1. ALG II Monats-Berechnung'!$L$1="Hamburg",INDEX(L224,1),IF('1. ALG II Monats-Berechnung'!$L$1="Hessen",INDEX(N224,1),IF('1. ALG II Monats-Berechnung'!$L$1="Mecklenburg-Vorpommern",INDEX(P224,1),IF('1. ALG II Monats-Berechnung'!$L$1="Niedersachsen",INDEX(R224,1),IF('1. ALG II Monats-Berechnung'!$L$1="Nordrhein-Westfalen",INDEX(T224,1),IF('1. ALG II Monats-Berechnung'!$L$1="Rheinland-Pfalz",INDEX(V224,1),IF('1. ALG II Monats-Berechnung'!$L$1="Saarland",INDEX(X224,1),IF('1. ALG II Monats-Berechnung'!$L$1="Sachsen",INDEX(Z224,1),IF('1. ALG II Monats-Berechnung'!$L$1="Sachsen-Anhalt",INDEX(AB224,1),IF('1. ALG II Monats-Berechnung'!$L$1="Schleswig-Holstein",INDEX(AD224,1),IF('1. ALG II Monats-Berechnung'!$L$1="Thüringen",INDEX(AF224,1),""))))))))))))))))</f>
        <v>Marl, Stadt</v>
      </c>
      <c r="C588" t="str">
        <f>IF('1. ALG II Monats-Berechnung'!$L$1="Baden-Württemberg",INDEX(C224,1),IF('1. ALG II Monats-Berechnung'!$L$1="Bayern",INDEX(E224,1),IF('1. ALG II Monats-Berechnung'!$L$1="Berlin",INDEX(G224,1),IF('1. ALG II Monats-Berechnung'!$L$1="Brandenburg",INDEX(I224,1),IF('1. ALG II Monats-Berechnung'!$L$1="Bremen",INDEX(K224,1),IF('1. ALG II Monats-Berechnung'!$L$1="Hamburg",INDEX(M224,1),IF('1. ALG II Monats-Berechnung'!$L$1="Hessen",INDEX(O224,1),IF('1. ALG II Monats-Berechnung'!$L$1="Mecklenburg-Vorpommern",INDEX(Q224,1),IF('1. ALG II Monats-Berechnung'!$L$1="Niedersachsen",INDEX(S224,1),IF('1. ALG II Monats-Berechnung'!$L$1="Nordrhein-Westfalen",INDEX(U224,1),IF('1. ALG II Monats-Berechnung'!$L$1="Rheinland-Pfalz",INDEX(W224,1),IF('1. ALG II Monats-Berechnung'!$L$1="Saarland",INDEX(Y224,1),IF('1. ALG II Monats-Berechnung'!$L$1="Sachsen",INDEX(AA224,1),IF('1. ALG II Monats-Berechnung'!$L$1="Sachsen-Anhalt",INDEX(AC224,1),IF('1. ALG II Monats-Berechnung'!$L$1="Schleswig-Holstein",INDEX(AE224,1),IF('1. ALG II Monats-Berechnung'!$L$1="Thüringen",INDEX(AG224,1),""))))))))))))))))</f>
        <v>III</v>
      </c>
    </row>
    <row r="589" spans="2:3" x14ac:dyDescent="0.2">
      <c r="B589" t="str">
        <f>IF('1. ALG II Monats-Berechnung'!$L$1="Baden-Württemberg",INDEX(B225,1),IF('1. ALG II Monats-Berechnung'!$L$1="Bayern",INDEX(D225,1),IF('1. ALG II Monats-Berechnung'!$L$1="Berlin",INDEX(F225,1),IF('1. ALG II Monats-Berechnung'!$L$1="Brandenburg",INDEX(H225,1),IF('1. ALG II Monats-Berechnung'!$L$1="Bremen",INDEX(J225,1),IF('1. ALG II Monats-Berechnung'!$L$1="Hamburg",INDEX(L225,1),IF('1. ALG II Monats-Berechnung'!$L$1="Hessen",INDEX(N225,1),IF('1. ALG II Monats-Berechnung'!$L$1="Mecklenburg-Vorpommern",INDEX(P225,1),IF('1. ALG II Monats-Berechnung'!$L$1="Niedersachsen",INDEX(R225,1),IF('1. ALG II Monats-Berechnung'!$L$1="Nordrhein-Westfalen",INDEX(T225,1),IF('1. ALG II Monats-Berechnung'!$L$1="Rheinland-Pfalz",INDEX(V225,1),IF('1. ALG II Monats-Berechnung'!$L$1="Saarland",INDEX(X225,1),IF('1. ALG II Monats-Berechnung'!$L$1="Sachsen",INDEX(Z225,1),IF('1. ALG II Monats-Berechnung'!$L$1="Sachsen-Anhalt",INDEX(AB225,1),IF('1. ALG II Monats-Berechnung'!$L$1="Schleswig-Holstein",INDEX(AD225,1),IF('1. ALG II Monats-Berechnung'!$L$1="Thüringen",INDEX(AF225,1),""))))))))))))))))</f>
        <v>Marsberg, Stadt</v>
      </c>
      <c r="C589" t="str">
        <f>IF('1. ALG II Monats-Berechnung'!$L$1="Baden-Württemberg",INDEX(C225,1),IF('1. ALG II Monats-Berechnung'!$L$1="Bayern",INDEX(E225,1),IF('1. ALG II Monats-Berechnung'!$L$1="Berlin",INDEX(G225,1),IF('1. ALG II Monats-Berechnung'!$L$1="Brandenburg",INDEX(I225,1),IF('1. ALG II Monats-Berechnung'!$L$1="Bremen",INDEX(K225,1),IF('1. ALG II Monats-Berechnung'!$L$1="Hamburg",INDEX(M225,1),IF('1. ALG II Monats-Berechnung'!$L$1="Hessen",INDEX(O225,1),IF('1. ALG II Monats-Berechnung'!$L$1="Mecklenburg-Vorpommern",INDEX(Q225,1),IF('1. ALG II Monats-Berechnung'!$L$1="Niedersachsen",INDEX(S225,1),IF('1. ALG II Monats-Berechnung'!$L$1="Nordrhein-Westfalen",INDEX(U225,1),IF('1. ALG II Monats-Berechnung'!$L$1="Rheinland-Pfalz",INDEX(W225,1),IF('1. ALG II Monats-Berechnung'!$L$1="Saarland",INDEX(Y225,1),IF('1. ALG II Monats-Berechnung'!$L$1="Sachsen",INDEX(AA225,1),IF('1. ALG II Monats-Berechnung'!$L$1="Sachsen-Anhalt",INDEX(AC225,1),IF('1. ALG II Monats-Berechnung'!$L$1="Schleswig-Holstein",INDEX(AE225,1),IF('1. ALG II Monats-Berechnung'!$L$1="Thüringen",INDEX(AG225,1),""))))))))))))))))</f>
        <v>I</v>
      </c>
    </row>
    <row r="590" spans="2:3" x14ac:dyDescent="0.2">
      <c r="B590" t="str">
        <f>IF('1. ALG II Monats-Berechnung'!$L$1="Baden-Württemberg",INDEX(B226,1),IF('1. ALG II Monats-Berechnung'!$L$1="Bayern",INDEX(D226,1),IF('1. ALG II Monats-Berechnung'!$L$1="Berlin",INDEX(F226,1),IF('1. ALG II Monats-Berechnung'!$L$1="Brandenburg",INDEX(H226,1),IF('1. ALG II Monats-Berechnung'!$L$1="Bremen",INDEX(J226,1),IF('1. ALG II Monats-Berechnung'!$L$1="Hamburg",INDEX(L226,1),IF('1. ALG II Monats-Berechnung'!$L$1="Hessen",INDEX(N226,1),IF('1. ALG II Monats-Berechnung'!$L$1="Mecklenburg-Vorpommern",INDEX(P226,1),IF('1. ALG II Monats-Berechnung'!$L$1="Niedersachsen",INDEX(R226,1),IF('1. ALG II Monats-Berechnung'!$L$1="Nordrhein-Westfalen",INDEX(T226,1),IF('1. ALG II Monats-Berechnung'!$L$1="Rheinland-Pfalz",INDEX(V226,1),IF('1. ALG II Monats-Berechnung'!$L$1="Saarland",INDEX(X226,1),IF('1. ALG II Monats-Berechnung'!$L$1="Sachsen",INDEX(Z226,1),IF('1. ALG II Monats-Berechnung'!$L$1="Sachsen-Anhalt",INDEX(AB226,1),IF('1. ALG II Monats-Berechnung'!$L$1="Schleswig-Holstein",INDEX(AD226,1),IF('1. ALG II Monats-Berechnung'!$L$1="Thüringen",INDEX(AF226,1),""))))))))))))))))</f>
        <v>Mechernich, Stadt</v>
      </c>
      <c r="C590" t="str">
        <f>IF('1. ALG II Monats-Berechnung'!$L$1="Baden-Württemberg",INDEX(C226,1),IF('1. ALG II Monats-Berechnung'!$L$1="Bayern",INDEX(E226,1),IF('1. ALG II Monats-Berechnung'!$L$1="Berlin",INDEX(G226,1),IF('1. ALG II Monats-Berechnung'!$L$1="Brandenburg",INDEX(I226,1),IF('1. ALG II Monats-Berechnung'!$L$1="Bremen",INDEX(K226,1),IF('1. ALG II Monats-Berechnung'!$L$1="Hamburg",INDEX(M226,1),IF('1. ALG II Monats-Berechnung'!$L$1="Hessen",INDEX(O226,1),IF('1. ALG II Monats-Berechnung'!$L$1="Mecklenburg-Vorpommern",INDEX(Q226,1),IF('1. ALG II Monats-Berechnung'!$L$1="Niedersachsen",INDEX(S226,1),IF('1. ALG II Monats-Berechnung'!$L$1="Nordrhein-Westfalen",INDEX(U226,1),IF('1. ALG II Monats-Berechnung'!$L$1="Rheinland-Pfalz",INDEX(W226,1),IF('1. ALG II Monats-Berechnung'!$L$1="Saarland",INDEX(Y226,1),IF('1. ALG II Monats-Berechnung'!$L$1="Sachsen",INDEX(AA226,1),IF('1. ALG II Monats-Berechnung'!$L$1="Sachsen-Anhalt",INDEX(AC226,1),IF('1. ALG II Monats-Berechnung'!$L$1="Schleswig-Holstein",INDEX(AE226,1),IF('1. ALG II Monats-Berechnung'!$L$1="Thüringen",INDEX(AG226,1),""))))))))))))))))</f>
        <v>III</v>
      </c>
    </row>
    <row r="591" spans="2:3" x14ac:dyDescent="0.2">
      <c r="B591" t="str">
        <f>IF('1. ALG II Monats-Berechnung'!$L$1="Baden-Württemberg",INDEX(B227,1),IF('1. ALG II Monats-Berechnung'!$L$1="Bayern",INDEX(D227,1),IF('1. ALG II Monats-Berechnung'!$L$1="Berlin",INDEX(F227,1),IF('1. ALG II Monats-Berechnung'!$L$1="Brandenburg",INDEX(H227,1),IF('1. ALG II Monats-Berechnung'!$L$1="Bremen",INDEX(J227,1),IF('1. ALG II Monats-Berechnung'!$L$1="Hamburg",INDEX(L227,1),IF('1. ALG II Monats-Berechnung'!$L$1="Hessen",INDEX(N227,1),IF('1. ALG II Monats-Berechnung'!$L$1="Mecklenburg-Vorpommern",INDEX(P227,1),IF('1. ALG II Monats-Berechnung'!$L$1="Niedersachsen",INDEX(R227,1),IF('1. ALG II Monats-Berechnung'!$L$1="Nordrhein-Westfalen",INDEX(T227,1),IF('1. ALG II Monats-Berechnung'!$L$1="Rheinland-Pfalz",INDEX(V227,1),IF('1. ALG II Monats-Berechnung'!$L$1="Saarland",INDEX(X227,1),IF('1. ALG II Monats-Berechnung'!$L$1="Sachsen",INDEX(Z227,1),IF('1. ALG II Monats-Berechnung'!$L$1="Sachsen-Anhalt",INDEX(AB227,1),IF('1. ALG II Monats-Berechnung'!$L$1="Schleswig-Holstein",INDEX(AD227,1),IF('1. ALG II Monats-Berechnung'!$L$1="Thüringen",INDEX(AF227,1),""))))))))))))))))</f>
        <v>Meckenheim, Stadt</v>
      </c>
      <c r="C591" t="str">
        <f>IF('1. ALG II Monats-Berechnung'!$L$1="Baden-Württemberg",INDEX(C227,1),IF('1. ALG II Monats-Berechnung'!$L$1="Bayern",INDEX(E227,1),IF('1. ALG II Monats-Berechnung'!$L$1="Berlin",INDEX(G227,1),IF('1. ALG II Monats-Berechnung'!$L$1="Brandenburg",INDEX(I227,1),IF('1. ALG II Monats-Berechnung'!$L$1="Bremen",INDEX(K227,1),IF('1. ALG II Monats-Berechnung'!$L$1="Hamburg",INDEX(M227,1),IF('1. ALG II Monats-Berechnung'!$L$1="Hessen",INDEX(O227,1),IF('1. ALG II Monats-Berechnung'!$L$1="Mecklenburg-Vorpommern",INDEX(Q227,1),IF('1. ALG II Monats-Berechnung'!$L$1="Niedersachsen",INDEX(S227,1),IF('1. ALG II Monats-Berechnung'!$L$1="Nordrhein-Westfalen",INDEX(U227,1),IF('1. ALG II Monats-Berechnung'!$L$1="Rheinland-Pfalz",INDEX(W227,1),IF('1. ALG II Monats-Berechnung'!$L$1="Saarland",INDEX(Y227,1),IF('1. ALG II Monats-Berechnung'!$L$1="Sachsen",INDEX(AA227,1),IF('1. ALG II Monats-Berechnung'!$L$1="Sachsen-Anhalt",INDEX(AC227,1),IF('1. ALG II Monats-Berechnung'!$L$1="Schleswig-Holstein",INDEX(AE227,1),IF('1. ALG II Monats-Berechnung'!$L$1="Thüringen",INDEX(AG227,1),""))))))))))))))))</f>
        <v>IV</v>
      </c>
    </row>
    <row r="592" spans="2:3" x14ac:dyDescent="0.2">
      <c r="B592" t="str">
        <f>IF('1. ALG II Monats-Berechnung'!$L$1="Baden-Württemberg",INDEX(B228,1),IF('1. ALG II Monats-Berechnung'!$L$1="Bayern",INDEX(D228,1),IF('1. ALG II Monats-Berechnung'!$L$1="Berlin",INDEX(F228,1),IF('1. ALG II Monats-Berechnung'!$L$1="Brandenburg",INDEX(H228,1),IF('1. ALG II Monats-Berechnung'!$L$1="Bremen",INDEX(J228,1),IF('1. ALG II Monats-Berechnung'!$L$1="Hamburg",INDEX(L228,1),IF('1. ALG II Monats-Berechnung'!$L$1="Hessen",INDEX(N228,1),IF('1. ALG II Monats-Berechnung'!$L$1="Mecklenburg-Vorpommern",INDEX(P228,1),IF('1. ALG II Monats-Berechnung'!$L$1="Niedersachsen",INDEX(R228,1),IF('1. ALG II Monats-Berechnung'!$L$1="Nordrhein-Westfalen",INDEX(T228,1),IF('1. ALG II Monats-Berechnung'!$L$1="Rheinland-Pfalz",INDEX(V228,1),IF('1. ALG II Monats-Berechnung'!$L$1="Saarland",INDEX(X228,1),IF('1. ALG II Monats-Berechnung'!$L$1="Sachsen",INDEX(Z228,1),IF('1. ALG II Monats-Berechnung'!$L$1="Sachsen-Anhalt",INDEX(AB228,1),IF('1. ALG II Monats-Berechnung'!$L$1="Schleswig-Holstein",INDEX(AD228,1),IF('1. ALG II Monats-Berechnung'!$L$1="Thüringen",INDEX(AF228,1),""))))))))))))))))</f>
        <v>Meerbusch, Stadt</v>
      </c>
      <c r="C592" t="str">
        <f>IF('1. ALG II Monats-Berechnung'!$L$1="Baden-Württemberg",INDEX(C228,1),IF('1. ALG II Monats-Berechnung'!$L$1="Bayern",INDEX(E228,1),IF('1. ALG II Monats-Berechnung'!$L$1="Berlin",INDEX(G228,1),IF('1. ALG II Monats-Berechnung'!$L$1="Brandenburg",INDEX(I228,1),IF('1. ALG II Monats-Berechnung'!$L$1="Bremen",INDEX(K228,1),IF('1. ALG II Monats-Berechnung'!$L$1="Hamburg",INDEX(M228,1),IF('1. ALG II Monats-Berechnung'!$L$1="Hessen",INDEX(O228,1),IF('1. ALG II Monats-Berechnung'!$L$1="Mecklenburg-Vorpommern",INDEX(Q228,1),IF('1. ALG II Monats-Berechnung'!$L$1="Niedersachsen",INDEX(S228,1),IF('1. ALG II Monats-Berechnung'!$L$1="Nordrhein-Westfalen",INDEX(U228,1),IF('1. ALG II Monats-Berechnung'!$L$1="Rheinland-Pfalz",INDEX(W228,1),IF('1. ALG II Monats-Berechnung'!$L$1="Saarland",INDEX(Y228,1),IF('1. ALG II Monats-Berechnung'!$L$1="Sachsen",INDEX(AA228,1),IF('1. ALG II Monats-Berechnung'!$L$1="Sachsen-Anhalt",INDEX(AC228,1),IF('1. ALG II Monats-Berechnung'!$L$1="Schleswig-Holstein",INDEX(AE228,1),IF('1. ALG II Monats-Berechnung'!$L$1="Thüringen",INDEX(AG228,1),""))))))))))))))))</f>
        <v>V</v>
      </c>
    </row>
    <row r="593" spans="2:3" x14ac:dyDescent="0.2">
      <c r="B593" t="str">
        <f>IF('1. ALG II Monats-Berechnung'!$L$1="Baden-Württemberg",INDEX(B229,1),IF('1. ALG II Monats-Berechnung'!$L$1="Bayern",INDEX(D229,1),IF('1. ALG II Monats-Berechnung'!$L$1="Berlin",INDEX(F229,1),IF('1. ALG II Monats-Berechnung'!$L$1="Brandenburg",INDEX(H229,1),IF('1. ALG II Monats-Berechnung'!$L$1="Bremen",INDEX(J229,1),IF('1. ALG II Monats-Berechnung'!$L$1="Hamburg",INDEX(L229,1),IF('1. ALG II Monats-Berechnung'!$L$1="Hessen",INDEX(N229,1),IF('1. ALG II Monats-Berechnung'!$L$1="Mecklenburg-Vorpommern",INDEX(P229,1),IF('1. ALG II Monats-Berechnung'!$L$1="Niedersachsen",INDEX(R229,1),IF('1. ALG II Monats-Berechnung'!$L$1="Nordrhein-Westfalen",INDEX(T229,1),IF('1. ALG II Monats-Berechnung'!$L$1="Rheinland-Pfalz",INDEX(V229,1),IF('1. ALG II Monats-Berechnung'!$L$1="Saarland",INDEX(X229,1),IF('1. ALG II Monats-Berechnung'!$L$1="Sachsen",INDEX(Z229,1),IF('1. ALG II Monats-Berechnung'!$L$1="Sachsen-Anhalt",INDEX(AB229,1),IF('1. ALG II Monats-Berechnung'!$L$1="Schleswig-Holstein",INDEX(AD229,1),IF('1. ALG II Monats-Berechnung'!$L$1="Thüringen",INDEX(AF229,1),""))))))))))))))))</f>
        <v>Meinerzhagen, Stadt</v>
      </c>
      <c r="C593" t="str">
        <f>IF('1. ALG II Monats-Berechnung'!$L$1="Baden-Württemberg",INDEX(C229,1),IF('1. ALG II Monats-Berechnung'!$L$1="Bayern",INDEX(E229,1),IF('1. ALG II Monats-Berechnung'!$L$1="Berlin",INDEX(G229,1),IF('1. ALG II Monats-Berechnung'!$L$1="Brandenburg",INDEX(I229,1),IF('1. ALG II Monats-Berechnung'!$L$1="Bremen",INDEX(K229,1),IF('1. ALG II Monats-Berechnung'!$L$1="Hamburg",INDEX(M229,1),IF('1. ALG II Monats-Berechnung'!$L$1="Hessen",INDEX(O229,1),IF('1. ALG II Monats-Berechnung'!$L$1="Mecklenburg-Vorpommern",INDEX(Q229,1),IF('1. ALG II Monats-Berechnung'!$L$1="Niedersachsen",INDEX(S229,1),IF('1. ALG II Monats-Berechnung'!$L$1="Nordrhein-Westfalen",INDEX(U229,1),IF('1. ALG II Monats-Berechnung'!$L$1="Rheinland-Pfalz",INDEX(W229,1),IF('1. ALG II Monats-Berechnung'!$L$1="Saarland",INDEX(Y229,1),IF('1. ALG II Monats-Berechnung'!$L$1="Sachsen",INDEX(AA229,1),IF('1. ALG II Monats-Berechnung'!$L$1="Sachsen-Anhalt",INDEX(AC229,1),IF('1. ALG II Monats-Berechnung'!$L$1="Schleswig-Holstein",INDEX(AE229,1),IF('1. ALG II Monats-Berechnung'!$L$1="Thüringen",INDEX(AG229,1),""))))))))))))))))</f>
        <v>II</v>
      </c>
    </row>
    <row r="594" spans="2:3" x14ac:dyDescent="0.2">
      <c r="B594" t="str">
        <f>IF('1. ALG II Monats-Berechnung'!$L$1="Baden-Württemberg",INDEX(B230,1),IF('1. ALG II Monats-Berechnung'!$L$1="Bayern",INDEX(D230,1),IF('1. ALG II Monats-Berechnung'!$L$1="Berlin",INDEX(F230,1),IF('1. ALG II Monats-Berechnung'!$L$1="Brandenburg",INDEX(H230,1),IF('1. ALG II Monats-Berechnung'!$L$1="Bremen",INDEX(J230,1),IF('1. ALG II Monats-Berechnung'!$L$1="Hamburg",INDEX(L230,1),IF('1. ALG II Monats-Berechnung'!$L$1="Hessen",INDEX(N230,1),IF('1. ALG II Monats-Berechnung'!$L$1="Mecklenburg-Vorpommern",INDEX(P230,1),IF('1. ALG II Monats-Berechnung'!$L$1="Niedersachsen",INDEX(R230,1),IF('1. ALG II Monats-Berechnung'!$L$1="Nordrhein-Westfalen",INDEX(T230,1),IF('1. ALG II Monats-Berechnung'!$L$1="Rheinland-Pfalz",INDEX(V230,1),IF('1. ALG II Monats-Berechnung'!$L$1="Saarland",INDEX(X230,1),IF('1. ALG II Monats-Berechnung'!$L$1="Sachsen",INDEX(Z230,1),IF('1. ALG II Monats-Berechnung'!$L$1="Sachsen-Anhalt",INDEX(AB230,1),IF('1. ALG II Monats-Berechnung'!$L$1="Schleswig-Holstein",INDEX(AD230,1),IF('1. ALG II Monats-Berechnung'!$L$1="Thüringen",INDEX(AF230,1),""))))))))))))))))</f>
        <v>Menden (Sauerland), Stadt</v>
      </c>
      <c r="C594" t="str">
        <f>IF('1. ALG II Monats-Berechnung'!$L$1="Baden-Württemberg",INDEX(C230,1),IF('1. ALG II Monats-Berechnung'!$L$1="Bayern",INDEX(E230,1),IF('1. ALG II Monats-Berechnung'!$L$1="Berlin",INDEX(G230,1),IF('1. ALG II Monats-Berechnung'!$L$1="Brandenburg",INDEX(I230,1),IF('1. ALG II Monats-Berechnung'!$L$1="Bremen",INDEX(K230,1),IF('1. ALG II Monats-Berechnung'!$L$1="Hamburg",INDEX(M230,1),IF('1. ALG II Monats-Berechnung'!$L$1="Hessen",INDEX(O230,1),IF('1. ALG II Monats-Berechnung'!$L$1="Mecklenburg-Vorpommern",INDEX(Q230,1),IF('1. ALG II Monats-Berechnung'!$L$1="Niedersachsen",INDEX(S230,1),IF('1. ALG II Monats-Berechnung'!$L$1="Nordrhein-Westfalen",INDEX(U230,1),IF('1. ALG II Monats-Berechnung'!$L$1="Rheinland-Pfalz",INDEX(W230,1),IF('1. ALG II Monats-Berechnung'!$L$1="Saarland",INDEX(Y230,1),IF('1. ALG II Monats-Berechnung'!$L$1="Sachsen",INDEX(AA230,1),IF('1. ALG II Monats-Berechnung'!$L$1="Sachsen-Anhalt",INDEX(AC230,1),IF('1. ALG II Monats-Berechnung'!$L$1="Schleswig-Holstein",INDEX(AE230,1),IF('1. ALG II Monats-Berechnung'!$L$1="Thüringen",INDEX(AG230,1),""))))))))))))))))</f>
        <v>III</v>
      </c>
    </row>
    <row r="595" spans="2:3" x14ac:dyDescent="0.2">
      <c r="B595" t="str">
        <f>IF('1. ALG II Monats-Berechnung'!$L$1="Baden-Württemberg",INDEX(B231,1),IF('1. ALG II Monats-Berechnung'!$L$1="Bayern",INDEX(D231,1),IF('1. ALG II Monats-Berechnung'!$L$1="Berlin",INDEX(F231,1),IF('1. ALG II Monats-Berechnung'!$L$1="Brandenburg",INDEX(H231,1),IF('1. ALG II Monats-Berechnung'!$L$1="Bremen",INDEX(J231,1),IF('1. ALG II Monats-Berechnung'!$L$1="Hamburg",INDEX(L231,1),IF('1. ALG II Monats-Berechnung'!$L$1="Hessen",INDEX(N231,1),IF('1. ALG II Monats-Berechnung'!$L$1="Mecklenburg-Vorpommern",INDEX(P231,1),IF('1. ALG II Monats-Berechnung'!$L$1="Niedersachsen",INDEX(R231,1),IF('1. ALG II Monats-Berechnung'!$L$1="Nordrhein-Westfalen",INDEX(T231,1),IF('1. ALG II Monats-Berechnung'!$L$1="Rheinland-Pfalz",INDEX(V231,1),IF('1. ALG II Monats-Berechnung'!$L$1="Saarland",INDEX(X231,1),IF('1. ALG II Monats-Berechnung'!$L$1="Sachsen",INDEX(Z231,1),IF('1. ALG II Monats-Berechnung'!$L$1="Sachsen-Anhalt",INDEX(AB231,1),IF('1. ALG II Monats-Berechnung'!$L$1="Schleswig-Holstein",INDEX(AD231,1),IF('1. ALG II Monats-Berechnung'!$L$1="Thüringen",INDEX(AF231,1),""))))))))))))))))</f>
        <v>Meschede, Stadt</v>
      </c>
      <c r="C595" t="str">
        <f>IF('1. ALG II Monats-Berechnung'!$L$1="Baden-Württemberg",INDEX(C231,1),IF('1. ALG II Monats-Berechnung'!$L$1="Bayern",INDEX(E231,1),IF('1. ALG II Monats-Berechnung'!$L$1="Berlin",INDEX(G231,1),IF('1. ALG II Monats-Berechnung'!$L$1="Brandenburg",INDEX(I231,1),IF('1. ALG II Monats-Berechnung'!$L$1="Bremen",INDEX(K231,1),IF('1. ALG II Monats-Berechnung'!$L$1="Hamburg",INDEX(M231,1),IF('1. ALG II Monats-Berechnung'!$L$1="Hessen",INDEX(O231,1),IF('1. ALG II Monats-Berechnung'!$L$1="Mecklenburg-Vorpommern",INDEX(Q231,1),IF('1. ALG II Monats-Berechnung'!$L$1="Niedersachsen",INDEX(S231,1),IF('1. ALG II Monats-Berechnung'!$L$1="Nordrhein-Westfalen",INDEX(U231,1),IF('1. ALG II Monats-Berechnung'!$L$1="Rheinland-Pfalz",INDEX(W231,1),IF('1. ALG II Monats-Berechnung'!$L$1="Saarland",INDEX(Y231,1),IF('1. ALG II Monats-Berechnung'!$L$1="Sachsen",INDEX(AA231,1),IF('1. ALG II Monats-Berechnung'!$L$1="Sachsen-Anhalt",INDEX(AC231,1),IF('1. ALG II Monats-Berechnung'!$L$1="Schleswig-Holstein",INDEX(AE231,1),IF('1. ALG II Monats-Berechnung'!$L$1="Thüringen",INDEX(AG231,1),""))))))))))))))))</f>
        <v>II</v>
      </c>
    </row>
    <row r="596" spans="2:3" x14ac:dyDescent="0.2">
      <c r="B596" t="str">
        <f>IF('1. ALG II Monats-Berechnung'!$L$1="Baden-Württemberg",INDEX(B232,1),IF('1. ALG II Monats-Berechnung'!$L$1="Bayern",INDEX(D232,1),IF('1. ALG II Monats-Berechnung'!$L$1="Berlin",INDEX(F232,1),IF('1. ALG II Monats-Berechnung'!$L$1="Brandenburg",INDEX(H232,1),IF('1. ALG II Monats-Berechnung'!$L$1="Bremen",INDEX(J232,1),IF('1. ALG II Monats-Berechnung'!$L$1="Hamburg",INDEX(L232,1),IF('1. ALG II Monats-Berechnung'!$L$1="Hessen",INDEX(N232,1),IF('1. ALG II Monats-Berechnung'!$L$1="Mecklenburg-Vorpommern",INDEX(P232,1),IF('1. ALG II Monats-Berechnung'!$L$1="Niedersachsen",INDEX(R232,1),IF('1. ALG II Monats-Berechnung'!$L$1="Nordrhein-Westfalen",INDEX(T232,1),IF('1. ALG II Monats-Berechnung'!$L$1="Rheinland-Pfalz",INDEX(V232,1),IF('1. ALG II Monats-Berechnung'!$L$1="Saarland",INDEX(X232,1),IF('1. ALG II Monats-Berechnung'!$L$1="Sachsen",INDEX(Z232,1),IF('1. ALG II Monats-Berechnung'!$L$1="Sachsen-Anhalt",INDEX(AB232,1),IF('1. ALG II Monats-Berechnung'!$L$1="Schleswig-Holstein",INDEX(AD232,1),IF('1. ALG II Monats-Berechnung'!$L$1="Thüringen",INDEX(AF232,1),""))))))))))))))))</f>
        <v>Mettingen</v>
      </c>
      <c r="C596" t="str">
        <f>IF('1. ALG II Monats-Berechnung'!$L$1="Baden-Württemberg",INDEX(C232,1),IF('1. ALG II Monats-Berechnung'!$L$1="Bayern",INDEX(E232,1),IF('1. ALG II Monats-Berechnung'!$L$1="Berlin",INDEX(G232,1),IF('1. ALG II Monats-Berechnung'!$L$1="Brandenburg",INDEX(I232,1),IF('1. ALG II Monats-Berechnung'!$L$1="Bremen",INDEX(K232,1),IF('1. ALG II Monats-Berechnung'!$L$1="Hamburg",INDEX(M232,1),IF('1. ALG II Monats-Berechnung'!$L$1="Hessen",INDEX(O232,1),IF('1. ALG II Monats-Berechnung'!$L$1="Mecklenburg-Vorpommern",INDEX(Q232,1),IF('1. ALG II Monats-Berechnung'!$L$1="Niedersachsen",INDEX(S232,1),IF('1. ALG II Monats-Berechnung'!$L$1="Nordrhein-Westfalen",INDEX(U232,1),IF('1. ALG II Monats-Berechnung'!$L$1="Rheinland-Pfalz",INDEX(W232,1),IF('1. ALG II Monats-Berechnung'!$L$1="Saarland",INDEX(Y232,1),IF('1. ALG II Monats-Berechnung'!$L$1="Sachsen",INDEX(AA232,1),IF('1. ALG II Monats-Berechnung'!$L$1="Sachsen-Anhalt",INDEX(AC232,1),IF('1. ALG II Monats-Berechnung'!$L$1="Schleswig-Holstein",INDEX(AE232,1),IF('1. ALG II Monats-Berechnung'!$L$1="Thüringen",INDEX(AG232,1),""))))))))))))))))</f>
        <v>I</v>
      </c>
    </row>
    <row r="597" spans="2:3" x14ac:dyDescent="0.2">
      <c r="B597" t="str">
        <f>IF('1. ALG II Monats-Berechnung'!$L$1="Baden-Württemberg",INDEX(B233,1),IF('1. ALG II Monats-Berechnung'!$L$1="Bayern",INDEX(D233,1),IF('1. ALG II Monats-Berechnung'!$L$1="Berlin",INDEX(F233,1),IF('1. ALG II Monats-Berechnung'!$L$1="Brandenburg",INDEX(H233,1),IF('1. ALG II Monats-Berechnung'!$L$1="Bremen",INDEX(J233,1),IF('1. ALG II Monats-Berechnung'!$L$1="Hamburg",INDEX(L233,1),IF('1. ALG II Monats-Berechnung'!$L$1="Hessen",INDEX(N233,1),IF('1. ALG II Monats-Berechnung'!$L$1="Mecklenburg-Vorpommern",INDEX(P233,1),IF('1. ALG II Monats-Berechnung'!$L$1="Niedersachsen",INDEX(R233,1),IF('1. ALG II Monats-Berechnung'!$L$1="Nordrhein-Westfalen",INDEX(T233,1),IF('1. ALG II Monats-Berechnung'!$L$1="Rheinland-Pfalz",INDEX(V233,1),IF('1. ALG II Monats-Berechnung'!$L$1="Saarland",INDEX(X233,1),IF('1. ALG II Monats-Berechnung'!$L$1="Sachsen",INDEX(Z233,1),IF('1. ALG II Monats-Berechnung'!$L$1="Sachsen-Anhalt",INDEX(AB233,1),IF('1. ALG II Monats-Berechnung'!$L$1="Schleswig-Holstein",INDEX(AD233,1),IF('1. ALG II Monats-Berechnung'!$L$1="Thüringen",INDEX(AF233,1),""))))))))))))))))</f>
        <v>Mettmann, Stadt</v>
      </c>
      <c r="C597" t="str">
        <f>IF('1. ALG II Monats-Berechnung'!$L$1="Baden-Württemberg",INDEX(C233,1),IF('1. ALG II Monats-Berechnung'!$L$1="Bayern",INDEX(E233,1),IF('1. ALG II Monats-Berechnung'!$L$1="Berlin",INDEX(G233,1),IF('1. ALG II Monats-Berechnung'!$L$1="Brandenburg",INDEX(I233,1),IF('1. ALG II Monats-Berechnung'!$L$1="Bremen",INDEX(K233,1),IF('1. ALG II Monats-Berechnung'!$L$1="Hamburg",INDEX(M233,1),IF('1. ALG II Monats-Berechnung'!$L$1="Hessen",INDEX(O233,1),IF('1. ALG II Monats-Berechnung'!$L$1="Mecklenburg-Vorpommern",INDEX(Q233,1),IF('1. ALG II Monats-Berechnung'!$L$1="Niedersachsen",INDEX(S233,1),IF('1. ALG II Monats-Berechnung'!$L$1="Nordrhein-Westfalen",INDEX(U233,1),IF('1. ALG II Monats-Berechnung'!$L$1="Rheinland-Pfalz",INDEX(W233,1),IF('1. ALG II Monats-Berechnung'!$L$1="Saarland",INDEX(Y233,1),IF('1. ALG II Monats-Berechnung'!$L$1="Sachsen",INDEX(AA233,1),IF('1. ALG II Monats-Berechnung'!$L$1="Sachsen-Anhalt",INDEX(AC233,1),IF('1. ALG II Monats-Berechnung'!$L$1="Schleswig-Holstein",INDEX(AE233,1),IF('1. ALG II Monats-Berechnung'!$L$1="Thüringen",INDEX(AG233,1),""))))))))))))))))</f>
        <v>IV</v>
      </c>
    </row>
    <row r="598" spans="2:3" x14ac:dyDescent="0.2">
      <c r="B598" t="str">
        <f>IF('1. ALG II Monats-Berechnung'!$L$1="Baden-Württemberg",INDEX(B234,1),IF('1. ALG II Monats-Berechnung'!$L$1="Bayern",INDEX(D234,1),IF('1. ALG II Monats-Berechnung'!$L$1="Berlin",INDEX(F234,1),IF('1. ALG II Monats-Berechnung'!$L$1="Brandenburg",INDEX(H234,1),IF('1. ALG II Monats-Berechnung'!$L$1="Bremen",INDEX(J234,1),IF('1. ALG II Monats-Berechnung'!$L$1="Hamburg",INDEX(L234,1),IF('1. ALG II Monats-Berechnung'!$L$1="Hessen",INDEX(N234,1),IF('1. ALG II Monats-Berechnung'!$L$1="Mecklenburg-Vorpommern",INDEX(P234,1),IF('1. ALG II Monats-Berechnung'!$L$1="Niedersachsen",INDEX(R234,1),IF('1. ALG II Monats-Berechnung'!$L$1="Nordrhein-Westfalen",INDEX(T234,1),IF('1. ALG II Monats-Berechnung'!$L$1="Rheinland-Pfalz",INDEX(V234,1),IF('1. ALG II Monats-Berechnung'!$L$1="Saarland",INDEX(X234,1),IF('1. ALG II Monats-Berechnung'!$L$1="Sachsen",INDEX(Z234,1),IF('1. ALG II Monats-Berechnung'!$L$1="Sachsen-Anhalt",INDEX(AB234,1),IF('1. ALG II Monats-Berechnung'!$L$1="Schleswig-Holstein",INDEX(AD234,1),IF('1. ALG II Monats-Berechnung'!$L$1="Thüringen",INDEX(AF234,1),""))))))))))))))))</f>
        <v>Minden, Stadt</v>
      </c>
      <c r="C598" t="str">
        <f>IF('1. ALG II Monats-Berechnung'!$L$1="Baden-Württemberg",INDEX(C234,1),IF('1. ALG II Monats-Berechnung'!$L$1="Bayern",INDEX(E234,1),IF('1. ALG II Monats-Berechnung'!$L$1="Berlin",INDEX(G234,1),IF('1. ALG II Monats-Berechnung'!$L$1="Brandenburg",INDEX(I234,1),IF('1. ALG II Monats-Berechnung'!$L$1="Bremen",INDEX(K234,1),IF('1. ALG II Monats-Berechnung'!$L$1="Hamburg",INDEX(M234,1),IF('1. ALG II Monats-Berechnung'!$L$1="Hessen",INDEX(O234,1),IF('1. ALG II Monats-Berechnung'!$L$1="Mecklenburg-Vorpommern",INDEX(Q234,1),IF('1. ALG II Monats-Berechnung'!$L$1="Niedersachsen",INDEX(S234,1),IF('1. ALG II Monats-Berechnung'!$L$1="Nordrhein-Westfalen",INDEX(U234,1),IF('1. ALG II Monats-Berechnung'!$L$1="Rheinland-Pfalz",INDEX(W234,1),IF('1. ALG II Monats-Berechnung'!$L$1="Saarland",INDEX(Y234,1),IF('1. ALG II Monats-Berechnung'!$L$1="Sachsen",INDEX(AA234,1),IF('1. ALG II Monats-Berechnung'!$L$1="Sachsen-Anhalt",INDEX(AC234,1),IF('1. ALG II Monats-Berechnung'!$L$1="Schleswig-Holstein",INDEX(AE234,1),IF('1. ALG II Monats-Berechnung'!$L$1="Thüringen",INDEX(AG234,1),""))))))))))))))))</f>
        <v>II</v>
      </c>
    </row>
    <row r="599" spans="2:3" x14ac:dyDescent="0.2">
      <c r="B599" t="str">
        <f>IF('1. ALG II Monats-Berechnung'!$L$1="Baden-Württemberg",INDEX(B235,1),IF('1. ALG II Monats-Berechnung'!$L$1="Bayern",INDEX(D235,1),IF('1. ALG II Monats-Berechnung'!$L$1="Berlin",INDEX(F235,1),IF('1. ALG II Monats-Berechnung'!$L$1="Brandenburg",INDEX(H235,1),IF('1. ALG II Monats-Berechnung'!$L$1="Bremen",INDEX(J235,1),IF('1. ALG II Monats-Berechnung'!$L$1="Hamburg",INDEX(L235,1),IF('1. ALG II Monats-Berechnung'!$L$1="Hessen",INDEX(N235,1),IF('1. ALG II Monats-Berechnung'!$L$1="Mecklenburg-Vorpommern",INDEX(P235,1),IF('1. ALG II Monats-Berechnung'!$L$1="Niedersachsen",INDEX(R235,1),IF('1. ALG II Monats-Berechnung'!$L$1="Nordrhein-Westfalen",INDEX(T235,1),IF('1. ALG II Monats-Berechnung'!$L$1="Rheinland-Pfalz",INDEX(V235,1),IF('1. ALG II Monats-Berechnung'!$L$1="Saarland",INDEX(X235,1),IF('1. ALG II Monats-Berechnung'!$L$1="Sachsen",INDEX(Z235,1),IF('1. ALG II Monats-Berechnung'!$L$1="Sachsen-Anhalt",INDEX(AB235,1),IF('1. ALG II Monats-Berechnung'!$L$1="Schleswig-Holstein",INDEX(AD235,1),IF('1. ALG II Monats-Berechnung'!$L$1="Thüringen",INDEX(AF235,1),""))))))))))))))))</f>
        <v>Moers, Stadt</v>
      </c>
      <c r="C599" t="str">
        <f>IF('1. ALG II Monats-Berechnung'!$L$1="Baden-Württemberg",INDEX(C235,1),IF('1. ALG II Monats-Berechnung'!$L$1="Bayern",INDEX(E235,1),IF('1. ALG II Monats-Berechnung'!$L$1="Berlin",INDEX(G235,1),IF('1. ALG II Monats-Berechnung'!$L$1="Brandenburg",INDEX(I235,1),IF('1. ALG II Monats-Berechnung'!$L$1="Bremen",INDEX(K235,1),IF('1. ALG II Monats-Berechnung'!$L$1="Hamburg",INDEX(M235,1),IF('1. ALG II Monats-Berechnung'!$L$1="Hessen",INDEX(O235,1),IF('1. ALG II Monats-Berechnung'!$L$1="Mecklenburg-Vorpommern",INDEX(Q235,1),IF('1. ALG II Monats-Berechnung'!$L$1="Niedersachsen",INDEX(S235,1),IF('1. ALG II Monats-Berechnung'!$L$1="Nordrhein-Westfalen",INDEX(U235,1),IF('1. ALG II Monats-Berechnung'!$L$1="Rheinland-Pfalz",INDEX(W235,1),IF('1. ALG II Monats-Berechnung'!$L$1="Saarland",INDEX(Y235,1),IF('1. ALG II Monats-Berechnung'!$L$1="Sachsen",INDEX(AA235,1),IF('1. ALG II Monats-Berechnung'!$L$1="Sachsen-Anhalt",INDEX(AC235,1),IF('1. ALG II Monats-Berechnung'!$L$1="Schleswig-Holstein",INDEX(AE235,1),IF('1. ALG II Monats-Berechnung'!$L$1="Thüringen",INDEX(AG235,1),""))))))))))))))))</f>
        <v>III</v>
      </c>
    </row>
    <row r="600" spans="2:3" x14ac:dyDescent="0.2">
      <c r="B600" t="str">
        <f>IF('1. ALG II Monats-Berechnung'!$L$1="Baden-Württemberg",INDEX(B236,1),IF('1. ALG II Monats-Berechnung'!$L$1="Bayern",INDEX(D236,1),IF('1. ALG II Monats-Berechnung'!$L$1="Berlin",INDEX(F236,1),IF('1. ALG II Monats-Berechnung'!$L$1="Brandenburg",INDEX(H236,1),IF('1. ALG II Monats-Berechnung'!$L$1="Bremen",INDEX(J236,1),IF('1. ALG II Monats-Berechnung'!$L$1="Hamburg",INDEX(L236,1),IF('1. ALG II Monats-Berechnung'!$L$1="Hessen",INDEX(N236,1),IF('1. ALG II Monats-Berechnung'!$L$1="Mecklenburg-Vorpommern",INDEX(P236,1),IF('1. ALG II Monats-Berechnung'!$L$1="Niedersachsen",INDEX(R236,1),IF('1. ALG II Monats-Berechnung'!$L$1="Nordrhein-Westfalen",INDEX(T236,1),IF('1. ALG II Monats-Berechnung'!$L$1="Rheinland-Pfalz",INDEX(V236,1),IF('1. ALG II Monats-Berechnung'!$L$1="Saarland",INDEX(X236,1),IF('1. ALG II Monats-Berechnung'!$L$1="Sachsen",INDEX(Z236,1),IF('1. ALG II Monats-Berechnung'!$L$1="Sachsen-Anhalt",INDEX(AB236,1),IF('1. ALG II Monats-Berechnung'!$L$1="Schleswig-Holstein",INDEX(AD236,1),IF('1. ALG II Monats-Berechnung'!$L$1="Thüringen",INDEX(AF236,1),""))))))))))))))))</f>
        <v>Möhnesee</v>
      </c>
      <c r="C600" t="str">
        <f>IF('1. ALG II Monats-Berechnung'!$L$1="Baden-Württemberg",INDEX(C236,1),IF('1. ALG II Monats-Berechnung'!$L$1="Bayern",INDEX(E236,1),IF('1. ALG II Monats-Berechnung'!$L$1="Berlin",INDEX(G236,1),IF('1. ALG II Monats-Berechnung'!$L$1="Brandenburg",INDEX(I236,1),IF('1. ALG II Monats-Berechnung'!$L$1="Bremen",INDEX(K236,1),IF('1. ALG II Monats-Berechnung'!$L$1="Hamburg",INDEX(M236,1),IF('1. ALG II Monats-Berechnung'!$L$1="Hessen",INDEX(O236,1),IF('1. ALG II Monats-Berechnung'!$L$1="Mecklenburg-Vorpommern",INDEX(Q236,1),IF('1. ALG II Monats-Berechnung'!$L$1="Niedersachsen",INDEX(S236,1),IF('1. ALG II Monats-Berechnung'!$L$1="Nordrhein-Westfalen",INDEX(U236,1),IF('1. ALG II Monats-Berechnung'!$L$1="Rheinland-Pfalz",INDEX(W236,1),IF('1. ALG II Monats-Berechnung'!$L$1="Saarland",INDEX(Y236,1),IF('1. ALG II Monats-Berechnung'!$L$1="Sachsen",INDEX(AA236,1),IF('1. ALG II Monats-Berechnung'!$L$1="Sachsen-Anhalt",INDEX(AC236,1),IF('1. ALG II Monats-Berechnung'!$L$1="Schleswig-Holstein",INDEX(AE236,1),IF('1. ALG II Monats-Berechnung'!$L$1="Thüringen",INDEX(AG236,1),""))))))))))))))))</f>
        <v>I</v>
      </c>
    </row>
    <row r="601" spans="2:3" x14ac:dyDescent="0.2">
      <c r="B601" t="str">
        <f>IF('1. ALG II Monats-Berechnung'!$L$1="Baden-Württemberg",INDEX(B237,1),IF('1. ALG II Monats-Berechnung'!$L$1="Bayern",INDEX(D237,1),IF('1. ALG II Monats-Berechnung'!$L$1="Berlin",INDEX(F237,1),IF('1. ALG II Monats-Berechnung'!$L$1="Brandenburg",INDEX(H237,1),IF('1. ALG II Monats-Berechnung'!$L$1="Bremen",INDEX(J237,1),IF('1. ALG II Monats-Berechnung'!$L$1="Hamburg",INDEX(L237,1),IF('1. ALG II Monats-Berechnung'!$L$1="Hessen",INDEX(N237,1),IF('1. ALG II Monats-Berechnung'!$L$1="Mecklenburg-Vorpommern",INDEX(P237,1),IF('1. ALG II Monats-Berechnung'!$L$1="Niedersachsen",INDEX(R237,1),IF('1. ALG II Monats-Berechnung'!$L$1="Nordrhein-Westfalen",INDEX(T237,1),IF('1. ALG II Monats-Berechnung'!$L$1="Rheinland-Pfalz",INDEX(V237,1),IF('1. ALG II Monats-Berechnung'!$L$1="Saarland",INDEX(X237,1),IF('1. ALG II Monats-Berechnung'!$L$1="Sachsen",INDEX(Z237,1),IF('1. ALG II Monats-Berechnung'!$L$1="Sachsen-Anhalt",INDEX(AB237,1),IF('1. ALG II Monats-Berechnung'!$L$1="Schleswig-Holstein",INDEX(AD237,1),IF('1. ALG II Monats-Berechnung'!$L$1="Thüringen",INDEX(AF237,1),""))))))))))))))))</f>
        <v>Mönchengladbach, Stadt</v>
      </c>
      <c r="C601" t="str">
        <f>IF('1. ALG II Monats-Berechnung'!$L$1="Baden-Württemberg",INDEX(C237,1),IF('1. ALG II Monats-Berechnung'!$L$1="Bayern",INDEX(E237,1),IF('1. ALG II Monats-Berechnung'!$L$1="Berlin",INDEX(G237,1),IF('1. ALG II Monats-Berechnung'!$L$1="Brandenburg",INDEX(I237,1),IF('1. ALG II Monats-Berechnung'!$L$1="Bremen",INDEX(K237,1),IF('1. ALG II Monats-Berechnung'!$L$1="Hamburg",INDEX(M237,1),IF('1. ALG II Monats-Berechnung'!$L$1="Hessen",INDEX(O237,1),IF('1. ALG II Monats-Berechnung'!$L$1="Mecklenburg-Vorpommern",INDEX(Q237,1),IF('1. ALG II Monats-Berechnung'!$L$1="Niedersachsen",INDEX(S237,1),IF('1. ALG II Monats-Berechnung'!$L$1="Nordrhein-Westfalen",INDEX(U237,1),IF('1. ALG II Monats-Berechnung'!$L$1="Rheinland-Pfalz",INDEX(W237,1),IF('1. ALG II Monats-Berechnung'!$L$1="Saarland",INDEX(Y237,1),IF('1. ALG II Monats-Berechnung'!$L$1="Sachsen",INDEX(AA237,1),IF('1. ALG II Monats-Berechnung'!$L$1="Sachsen-Anhalt",INDEX(AC237,1),IF('1. ALG II Monats-Berechnung'!$L$1="Schleswig-Holstein",INDEX(AE237,1),IF('1. ALG II Monats-Berechnung'!$L$1="Thüringen",INDEX(AG237,1),""))))))))))))))))</f>
        <v>III</v>
      </c>
    </row>
    <row r="602" spans="2:3" x14ac:dyDescent="0.2">
      <c r="B602" t="str">
        <f>IF('1. ALG II Monats-Berechnung'!$L$1="Baden-Württemberg",INDEX(B238,1),IF('1. ALG II Monats-Berechnung'!$L$1="Bayern",INDEX(D238,1),IF('1. ALG II Monats-Berechnung'!$L$1="Berlin",INDEX(F238,1),IF('1. ALG II Monats-Berechnung'!$L$1="Brandenburg",INDEX(H238,1),IF('1. ALG II Monats-Berechnung'!$L$1="Bremen",INDEX(J238,1),IF('1. ALG II Monats-Berechnung'!$L$1="Hamburg",INDEX(L238,1),IF('1. ALG II Monats-Berechnung'!$L$1="Hessen",INDEX(N238,1),IF('1. ALG II Monats-Berechnung'!$L$1="Mecklenburg-Vorpommern",INDEX(P238,1),IF('1. ALG II Monats-Berechnung'!$L$1="Niedersachsen",INDEX(R238,1),IF('1. ALG II Monats-Berechnung'!$L$1="Nordrhein-Westfalen",INDEX(T238,1),IF('1. ALG II Monats-Berechnung'!$L$1="Rheinland-Pfalz",INDEX(V238,1),IF('1. ALG II Monats-Berechnung'!$L$1="Saarland",INDEX(X238,1),IF('1. ALG II Monats-Berechnung'!$L$1="Sachsen",INDEX(Z238,1),IF('1. ALG II Monats-Berechnung'!$L$1="Sachsen-Anhalt",INDEX(AB238,1),IF('1. ALG II Monats-Berechnung'!$L$1="Schleswig-Holstein",INDEX(AD238,1),IF('1. ALG II Monats-Berechnung'!$L$1="Thüringen",INDEX(AF238,1),""))))))))))))))))</f>
        <v>Monheim am Rhein, Stadt</v>
      </c>
      <c r="C602" t="str">
        <f>IF('1. ALG II Monats-Berechnung'!$L$1="Baden-Württemberg",INDEX(C238,1),IF('1. ALG II Monats-Berechnung'!$L$1="Bayern",INDEX(E238,1),IF('1. ALG II Monats-Berechnung'!$L$1="Berlin",INDEX(G238,1),IF('1. ALG II Monats-Berechnung'!$L$1="Brandenburg",INDEX(I238,1),IF('1. ALG II Monats-Berechnung'!$L$1="Bremen",INDEX(K238,1),IF('1. ALG II Monats-Berechnung'!$L$1="Hamburg",INDEX(M238,1),IF('1. ALG II Monats-Berechnung'!$L$1="Hessen",INDEX(O238,1),IF('1. ALG II Monats-Berechnung'!$L$1="Mecklenburg-Vorpommern",INDEX(Q238,1),IF('1. ALG II Monats-Berechnung'!$L$1="Niedersachsen",INDEX(S238,1),IF('1. ALG II Monats-Berechnung'!$L$1="Nordrhein-Westfalen",INDEX(U238,1),IF('1. ALG II Monats-Berechnung'!$L$1="Rheinland-Pfalz",INDEX(W238,1),IF('1. ALG II Monats-Berechnung'!$L$1="Saarland",INDEX(Y238,1),IF('1. ALG II Monats-Berechnung'!$L$1="Sachsen",INDEX(AA238,1),IF('1. ALG II Monats-Berechnung'!$L$1="Sachsen-Anhalt",INDEX(AC238,1),IF('1. ALG II Monats-Berechnung'!$L$1="Schleswig-Holstein",INDEX(AE238,1),IF('1. ALG II Monats-Berechnung'!$L$1="Thüringen",INDEX(AG238,1),""))))))))))))))))</f>
        <v>V</v>
      </c>
    </row>
    <row r="603" spans="2:3" x14ac:dyDescent="0.2">
      <c r="B603" t="str">
        <f>IF('1. ALG II Monats-Berechnung'!$L$1="Baden-Württemberg",INDEX(B239,1),IF('1. ALG II Monats-Berechnung'!$L$1="Bayern",INDEX(D239,1),IF('1. ALG II Monats-Berechnung'!$L$1="Berlin",INDEX(F239,1),IF('1. ALG II Monats-Berechnung'!$L$1="Brandenburg",INDEX(H239,1),IF('1. ALG II Monats-Berechnung'!$L$1="Bremen",INDEX(J239,1),IF('1. ALG II Monats-Berechnung'!$L$1="Hamburg",INDEX(L239,1),IF('1. ALG II Monats-Berechnung'!$L$1="Hessen",INDEX(N239,1),IF('1. ALG II Monats-Berechnung'!$L$1="Mecklenburg-Vorpommern",INDEX(P239,1),IF('1. ALG II Monats-Berechnung'!$L$1="Niedersachsen",INDEX(R239,1),IF('1. ALG II Monats-Berechnung'!$L$1="Nordrhein-Westfalen",INDEX(T239,1),IF('1. ALG II Monats-Berechnung'!$L$1="Rheinland-Pfalz",INDEX(V239,1),IF('1. ALG II Monats-Berechnung'!$L$1="Saarland",INDEX(X239,1),IF('1. ALG II Monats-Berechnung'!$L$1="Sachsen",INDEX(Z239,1),IF('1. ALG II Monats-Berechnung'!$L$1="Sachsen-Anhalt",INDEX(AB239,1),IF('1. ALG II Monats-Berechnung'!$L$1="Schleswig-Holstein",INDEX(AD239,1),IF('1. ALG II Monats-Berechnung'!$L$1="Thüringen",INDEX(AF239,1),""))))))))))))))))</f>
        <v>Monschau, Stadt</v>
      </c>
      <c r="C603" t="str">
        <f>IF('1. ALG II Monats-Berechnung'!$L$1="Baden-Württemberg",INDEX(C239,1),IF('1. ALG II Monats-Berechnung'!$L$1="Bayern",INDEX(E239,1),IF('1. ALG II Monats-Berechnung'!$L$1="Berlin",INDEX(G239,1),IF('1. ALG II Monats-Berechnung'!$L$1="Brandenburg",INDEX(I239,1),IF('1. ALG II Monats-Berechnung'!$L$1="Bremen",INDEX(K239,1),IF('1. ALG II Monats-Berechnung'!$L$1="Hamburg",INDEX(M239,1),IF('1. ALG II Monats-Berechnung'!$L$1="Hessen",INDEX(O239,1),IF('1. ALG II Monats-Berechnung'!$L$1="Mecklenburg-Vorpommern",INDEX(Q239,1),IF('1. ALG II Monats-Berechnung'!$L$1="Niedersachsen",INDEX(S239,1),IF('1. ALG II Monats-Berechnung'!$L$1="Nordrhein-Westfalen",INDEX(U239,1),IF('1. ALG II Monats-Berechnung'!$L$1="Rheinland-Pfalz",INDEX(W239,1),IF('1. ALG II Monats-Berechnung'!$L$1="Saarland",INDEX(Y239,1),IF('1. ALG II Monats-Berechnung'!$L$1="Sachsen",INDEX(AA239,1),IF('1. ALG II Monats-Berechnung'!$L$1="Sachsen-Anhalt",INDEX(AC239,1),IF('1. ALG II Monats-Berechnung'!$L$1="Schleswig-Holstein",INDEX(AE239,1),IF('1. ALG II Monats-Berechnung'!$L$1="Thüringen",INDEX(AG239,1),""))))))))))))))))</f>
        <v>II</v>
      </c>
    </row>
    <row r="604" spans="2:3" x14ac:dyDescent="0.2">
      <c r="B604" t="str">
        <f>IF('1. ALG II Monats-Berechnung'!$L$1="Baden-Württemberg",INDEX(B240,1),IF('1. ALG II Monats-Berechnung'!$L$1="Bayern",INDEX(D240,1),IF('1. ALG II Monats-Berechnung'!$L$1="Berlin",INDEX(F240,1),IF('1. ALG II Monats-Berechnung'!$L$1="Brandenburg",INDEX(H240,1),IF('1. ALG II Monats-Berechnung'!$L$1="Bremen",INDEX(J240,1),IF('1. ALG II Monats-Berechnung'!$L$1="Hamburg",INDEX(L240,1),IF('1. ALG II Monats-Berechnung'!$L$1="Hessen",INDEX(N240,1),IF('1. ALG II Monats-Berechnung'!$L$1="Mecklenburg-Vorpommern",INDEX(P240,1),IF('1. ALG II Monats-Berechnung'!$L$1="Niedersachsen",INDEX(R240,1),IF('1. ALG II Monats-Berechnung'!$L$1="Nordrhein-Westfalen",INDEX(T240,1),IF('1. ALG II Monats-Berechnung'!$L$1="Rheinland-Pfalz",INDEX(V240,1),IF('1. ALG II Monats-Berechnung'!$L$1="Saarland",INDEX(X240,1),IF('1. ALG II Monats-Berechnung'!$L$1="Sachsen",INDEX(Z240,1),IF('1. ALG II Monats-Berechnung'!$L$1="Sachsen-Anhalt",INDEX(AB240,1),IF('1. ALG II Monats-Berechnung'!$L$1="Schleswig-Holstein",INDEX(AD240,1),IF('1. ALG II Monats-Berechnung'!$L$1="Thüringen",INDEX(AF240,1),""))))))))))))))))</f>
        <v>Morsbach</v>
      </c>
      <c r="C604" t="str">
        <f>IF('1. ALG II Monats-Berechnung'!$L$1="Baden-Württemberg",INDEX(C240,1),IF('1. ALG II Monats-Berechnung'!$L$1="Bayern",INDEX(E240,1),IF('1. ALG II Monats-Berechnung'!$L$1="Berlin",INDEX(G240,1),IF('1. ALG II Monats-Berechnung'!$L$1="Brandenburg",INDEX(I240,1),IF('1. ALG II Monats-Berechnung'!$L$1="Bremen",INDEX(K240,1),IF('1. ALG II Monats-Berechnung'!$L$1="Hamburg",INDEX(M240,1),IF('1. ALG II Monats-Berechnung'!$L$1="Hessen",INDEX(O240,1),IF('1. ALG II Monats-Berechnung'!$L$1="Mecklenburg-Vorpommern",INDEX(Q240,1),IF('1. ALG II Monats-Berechnung'!$L$1="Niedersachsen",INDEX(S240,1),IF('1. ALG II Monats-Berechnung'!$L$1="Nordrhein-Westfalen",INDEX(U240,1),IF('1. ALG II Monats-Berechnung'!$L$1="Rheinland-Pfalz",INDEX(W240,1),IF('1. ALG II Monats-Berechnung'!$L$1="Saarland",INDEX(Y240,1),IF('1. ALG II Monats-Berechnung'!$L$1="Sachsen",INDEX(AA240,1),IF('1. ALG II Monats-Berechnung'!$L$1="Sachsen-Anhalt",INDEX(AC240,1),IF('1. ALG II Monats-Berechnung'!$L$1="Schleswig-Holstein",INDEX(AE240,1),IF('1. ALG II Monats-Berechnung'!$L$1="Thüringen",INDEX(AG240,1),""))))))))))))))))</f>
        <v>II</v>
      </c>
    </row>
    <row r="605" spans="2:3" x14ac:dyDescent="0.2">
      <c r="B605" t="str">
        <f>IF('1. ALG II Monats-Berechnung'!$L$1="Baden-Württemberg",INDEX(B241,1),IF('1. ALG II Monats-Berechnung'!$L$1="Bayern",INDEX(D241,1),IF('1. ALG II Monats-Berechnung'!$L$1="Berlin",INDEX(F241,1),IF('1. ALG II Monats-Berechnung'!$L$1="Brandenburg",INDEX(H241,1),IF('1. ALG II Monats-Berechnung'!$L$1="Bremen",INDEX(J241,1),IF('1. ALG II Monats-Berechnung'!$L$1="Hamburg",INDEX(L241,1),IF('1. ALG II Monats-Berechnung'!$L$1="Hessen",INDEX(N241,1),IF('1. ALG II Monats-Berechnung'!$L$1="Mecklenburg-Vorpommern",INDEX(P241,1),IF('1. ALG II Monats-Berechnung'!$L$1="Niedersachsen",INDEX(R241,1),IF('1. ALG II Monats-Berechnung'!$L$1="Nordrhein-Westfalen",INDEX(T241,1),IF('1. ALG II Monats-Berechnung'!$L$1="Rheinland-Pfalz",INDEX(V241,1),IF('1. ALG II Monats-Berechnung'!$L$1="Saarland",INDEX(X241,1),IF('1. ALG II Monats-Berechnung'!$L$1="Sachsen",INDEX(Z241,1),IF('1. ALG II Monats-Berechnung'!$L$1="Sachsen-Anhalt",INDEX(AB241,1),IF('1. ALG II Monats-Berechnung'!$L$1="Schleswig-Holstein",INDEX(AD241,1),IF('1. ALG II Monats-Berechnung'!$L$1="Thüringen",INDEX(AF241,1),""))))))))))))))))</f>
        <v>Much</v>
      </c>
      <c r="C605" t="str">
        <f>IF('1. ALG II Monats-Berechnung'!$L$1="Baden-Württemberg",INDEX(C241,1),IF('1. ALG II Monats-Berechnung'!$L$1="Bayern",INDEX(E241,1),IF('1. ALG II Monats-Berechnung'!$L$1="Berlin",INDEX(G241,1),IF('1. ALG II Monats-Berechnung'!$L$1="Brandenburg",INDEX(I241,1),IF('1. ALG II Monats-Berechnung'!$L$1="Bremen",INDEX(K241,1),IF('1. ALG II Monats-Berechnung'!$L$1="Hamburg",INDEX(M241,1),IF('1. ALG II Monats-Berechnung'!$L$1="Hessen",INDEX(O241,1),IF('1. ALG II Monats-Berechnung'!$L$1="Mecklenburg-Vorpommern",INDEX(Q241,1),IF('1. ALG II Monats-Berechnung'!$L$1="Niedersachsen",INDEX(S241,1),IF('1. ALG II Monats-Berechnung'!$L$1="Nordrhein-Westfalen",INDEX(U241,1),IF('1. ALG II Monats-Berechnung'!$L$1="Rheinland-Pfalz",INDEX(W241,1),IF('1. ALG II Monats-Berechnung'!$L$1="Saarland",INDEX(Y241,1),IF('1. ALG II Monats-Berechnung'!$L$1="Sachsen",INDEX(AA241,1),IF('1. ALG II Monats-Berechnung'!$L$1="Sachsen-Anhalt",INDEX(AC241,1),IF('1. ALG II Monats-Berechnung'!$L$1="Schleswig-Holstein",INDEX(AE241,1),IF('1. ALG II Monats-Berechnung'!$L$1="Thüringen",INDEX(AG241,1),""))))))))))))))))</f>
        <v>III</v>
      </c>
    </row>
    <row r="606" spans="2:3" x14ac:dyDescent="0.2">
      <c r="B606" t="str">
        <f>IF('1. ALG II Monats-Berechnung'!$L$1="Baden-Württemberg",INDEX(B242,1),IF('1. ALG II Monats-Berechnung'!$L$1="Bayern",INDEX(D242,1),IF('1. ALG II Monats-Berechnung'!$L$1="Berlin",INDEX(F242,1),IF('1. ALG II Monats-Berechnung'!$L$1="Brandenburg",INDEX(H242,1),IF('1. ALG II Monats-Berechnung'!$L$1="Bremen",INDEX(J242,1),IF('1. ALG II Monats-Berechnung'!$L$1="Hamburg",INDEX(L242,1),IF('1. ALG II Monats-Berechnung'!$L$1="Hessen",INDEX(N242,1),IF('1. ALG II Monats-Berechnung'!$L$1="Mecklenburg-Vorpommern",INDEX(P242,1),IF('1. ALG II Monats-Berechnung'!$L$1="Niedersachsen",INDEX(R242,1),IF('1. ALG II Monats-Berechnung'!$L$1="Nordrhein-Westfalen",INDEX(T242,1),IF('1. ALG II Monats-Berechnung'!$L$1="Rheinland-Pfalz",INDEX(V242,1),IF('1. ALG II Monats-Berechnung'!$L$1="Saarland",INDEX(X242,1),IF('1. ALG II Monats-Berechnung'!$L$1="Sachsen",INDEX(Z242,1),IF('1. ALG II Monats-Berechnung'!$L$1="Sachsen-Anhalt",INDEX(AB242,1),IF('1. ALG II Monats-Berechnung'!$L$1="Schleswig-Holstein",INDEX(AD242,1),IF('1. ALG II Monats-Berechnung'!$L$1="Thüringen",INDEX(AF242,1),""))))))))))))))))</f>
        <v>Mülheim an der Ruhr, Stadt</v>
      </c>
      <c r="C606" t="str">
        <f>IF('1. ALG II Monats-Berechnung'!$L$1="Baden-Württemberg",INDEX(C242,1),IF('1. ALG II Monats-Berechnung'!$L$1="Bayern",INDEX(E242,1),IF('1. ALG II Monats-Berechnung'!$L$1="Berlin",INDEX(G242,1),IF('1. ALG II Monats-Berechnung'!$L$1="Brandenburg",INDEX(I242,1),IF('1. ALG II Monats-Berechnung'!$L$1="Bremen",INDEX(K242,1),IF('1. ALG II Monats-Berechnung'!$L$1="Hamburg",INDEX(M242,1),IF('1. ALG II Monats-Berechnung'!$L$1="Hessen",INDEX(O242,1),IF('1. ALG II Monats-Berechnung'!$L$1="Mecklenburg-Vorpommern",INDEX(Q242,1),IF('1. ALG II Monats-Berechnung'!$L$1="Niedersachsen",INDEX(S242,1),IF('1. ALG II Monats-Berechnung'!$L$1="Nordrhein-Westfalen",INDEX(U242,1),IF('1. ALG II Monats-Berechnung'!$L$1="Rheinland-Pfalz",INDEX(W242,1),IF('1. ALG II Monats-Berechnung'!$L$1="Saarland",INDEX(Y242,1),IF('1. ALG II Monats-Berechnung'!$L$1="Sachsen",INDEX(AA242,1),IF('1. ALG II Monats-Berechnung'!$L$1="Sachsen-Anhalt",INDEX(AC242,1),IF('1. ALG II Monats-Berechnung'!$L$1="Schleswig-Holstein",INDEX(AE242,1),IF('1. ALG II Monats-Berechnung'!$L$1="Thüringen",INDEX(AG242,1),""))))))))))))))))</f>
        <v>III</v>
      </c>
    </row>
    <row r="607" spans="2:3" x14ac:dyDescent="0.2">
      <c r="B607" t="str">
        <f>IF('1. ALG II Monats-Berechnung'!$L$1="Baden-Württemberg",INDEX(B243,1),IF('1. ALG II Monats-Berechnung'!$L$1="Bayern",INDEX(D243,1),IF('1. ALG II Monats-Berechnung'!$L$1="Berlin",INDEX(F243,1),IF('1. ALG II Monats-Berechnung'!$L$1="Brandenburg",INDEX(H243,1),IF('1. ALG II Monats-Berechnung'!$L$1="Bremen",INDEX(J243,1),IF('1. ALG II Monats-Berechnung'!$L$1="Hamburg",INDEX(L243,1),IF('1. ALG II Monats-Berechnung'!$L$1="Hessen",INDEX(N243,1),IF('1. ALG II Monats-Berechnung'!$L$1="Mecklenburg-Vorpommern",INDEX(P243,1),IF('1. ALG II Monats-Berechnung'!$L$1="Niedersachsen",INDEX(R243,1),IF('1. ALG II Monats-Berechnung'!$L$1="Nordrhein-Westfalen",INDEX(T243,1),IF('1. ALG II Monats-Berechnung'!$L$1="Rheinland-Pfalz",INDEX(V243,1),IF('1. ALG II Monats-Berechnung'!$L$1="Saarland",INDEX(X243,1),IF('1. ALG II Monats-Berechnung'!$L$1="Sachsen",INDEX(Z243,1),IF('1. ALG II Monats-Berechnung'!$L$1="Sachsen-Anhalt",INDEX(AB243,1),IF('1. ALG II Monats-Berechnung'!$L$1="Schleswig-Holstein",INDEX(AD243,1),IF('1. ALG II Monats-Berechnung'!$L$1="Thüringen",INDEX(AF243,1),""))))))))))))))))</f>
        <v>Münster, Stadt</v>
      </c>
      <c r="C607" t="str">
        <f>IF('1. ALG II Monats-Berechnung'!$L$1="Baden-Württemberg",INDEX(C243,1),IF('1. ALG II Monats-Berechnung'!$L$1="Bayern",INDEX(E243,1),IF('1. ALG II Monats-Berechnung'!$L$1="Berlin",INDEX(G243,1),IF('1. ALG II Monats-Berechnung'!$L$1="Brandenburg",INDEX(I243,1),IF('1. ALG II Monats-Berechnung'!$L$1="Bremen",INDEX(K243,1),IF('1. ALG II Monats-Berechnung'!$L$1="Hamburg",INDEX(M243,1),IF('1. ALG II Monats-Berechnung'!$L$1="Hessen",INDEX(O243,1),IF('1. ALG II Monats-Berechnung'!$L$1="Mecklenburg-Vorpommern",INDEX(Q243,1),IF('1. ALG II Monats-Berechnung'!$L$1="Niedersachsen",INDEX(S243,1),IF('1. ALG II Monats-Berechnung'!$L$1="Nordrhein-Westfalen",INDEX(U243,1),IF('1. ALG II Monats-Berechnung'!$L$1="Rheinland-Pfalz",INDEX(W243,1),IF('1. ALG II Monats-Berechnung'!$L$1="Saarland",INDEX(Y243,1),IF('1. ALG II Monats-Berechnung'!$L$1="Sachsen",INDEX(AA243,1),IF('1. ALG II Monats-Berechnung'!$L$1="Sachsen-Anhalt",INDEX(AC243,1),IF('1. ALG II Monats-Berechnung'!$L$1="Schleswig-Holstein",INDEX(AE243,1),IF('1. ALG II Monats-Berechnung'!$L$1="Thüringen",INDEX(AG243,1),""))))))))))))))))</f>
        <v>IV</v>
      </c>
    </row>
    <row r="608" spans="2:3" x14ac:dyDescent="0.2">
      <c r="B608" t="str">
        <f>IF('1. ALG II Monats-Berechnung'!$L$1="Baden-Württemberg",INDEX(B244,1),IF('1. ALG II Monats-Berechnung'!$L$1="Bayern",INDEX(D244,1),IF('1. ALG II Monats-Berechnung'!$L$1="Berlin",INDEX(F244,1),IF('1. ALG II Monats-Berechnung'!$L$1="Brandenburg",INDEX(H244,1),IF('1. ALG II Monats-Berechnung'!$L$1="Bremen",INDEX(J244,1),IF('1. ALG II Monats-Berechnung'!$L$1="Hamburg",INDEX(L244,1),IF('1. ALG II Monats-Berechnung'!$L$1="Hessen",INDEX(N244,1),IF('1. ALG II Monats-Berechnung'!$L$1="Mecklenburg-Vorpommern",INDEX(P244,1),IF('1. ALG II Monats-Berechnung'!$L$1="Niedersachsen",INDEX(R244,1),IF('1. ALG II Monats-Berechnung'!$L$1="Nordrhein-Westfalen",INDEX(T244,1),IF('1. ALG II Monats-Berechnung'!$L$1="Rheinland-Pfalz",INDEX(V244,1),IF('1. ALG II Monats-Berechnung'!$L$1="Saarland",INDEX(X244,1),IF('1. ALG II Monats-Berechnung'!$L$1="Sachsen",INDEX(Z244,1),IF('1. ALG II Monats-Berechnung'!$L$1="Sachsen-Anhalt",INDEX(AB244,1),IF('1. ALG II Monats-Berechnung'!$L$1="Schleswig-Holstein",INDEX(AD244,1),IF('1. ALG II Monats-Berechnung'!$L$1="Thüringen",INDEX(AF244,1),""))))))))))))))))</f>
        <v>Netphen</v>
      </c>
      <c r="C608" t="str">
        <f>IF('1. ALG II Monats-Berechnung'!$L$1="Baden-Württemberg",INDEX(C244,1),IF('1. ALG II Monats-Berechnung'!$L$1="Bayern",INDEX(E244,1),IF('1. ALG II Monats-Berechnung'!$L$1="Berlin",INDEX(G244,1),IF('1. ALG II Monats-Berechnung'!$L$1="Brandenburg",INDEX(I244,1),IF('1. ALG II Monats-Berechnung'!$L$1="Bremen",INDEX(K244,1),IF('1. ALG II Monats-Berechnung'!$L$1="Hamburg",INDEX(M244,1),IF('1. ALG II Monats-Berechnung'!$L$1="Hessen",INDEX(O244,1),IF('1. ALG II Monats-Berechnung'!$L$1="Mecklenburg-Vorpommern",INDEX(Q244,1),IF('1. ALG II Monats-Berechnung'!$L$1="Niedersachsen",INDEX(S244,1),IF('1. ALG II Monats-Berechnung'!$L$1="Nordrhein-Westfalen",INDEX(U244,1),IF('1. ALG II Monats-Berechnung'!$L$1="Rheinland-Pfalz",INDEX(W244,1),IF('1. ALG II Monats-Berechnung'!$L$1="Saarland",INDEX(Y244,1),IF('1. ALG II Monats-Berechnung'!$L$1="Sachsen",INDEX(AA244,1),IF('1. ALG II Monats-Berechnung'!$L$1="Sachsen-Anhalt",INDEX(AC244,1),IF('1. ALG II Monats-Berechnung'!$L$1="Schleswig-Holstein",INDEX(AE244,1),IF('1. ALG II Monats-Berechnung'!$L$1="Thüringen",INDEX(AG244,1),""))))))))))))))))</f>
        <v>II</v>
      </c>
    </row>
    <row r="609" spans="2:3" x14ac:dyDescent="0.2">
      <c r="B609" t="str">
        <f>IF('1. ALG II Monats-Berechnung'!$L$1="Baden-Württemberg",INDEX(B245,1),IF('1. ALG II Monats-Berechnung'!$L$1="Bayern",INDEX(D245,1),IF('1. ALG II Monats-Berechnung'!$L$1="Berlin",INDEX(F245,1),IF('1. ALG II Monats-Berechnung'!$L$1="Brandenburg",INDEX(H245,1),IF('1. ALG II Monats-Berechnung'!$L$1="Bremen",INDEX(J245,1),IF('1. ALG II Monats-Berechnung'!$L$1="Hamburg",INDEX(L245,1),IF('1. ALG II Monats-Berechnung'!$L$1="Hessen",INDEX(N245,1),IF('1. ALG II Monats-Berechnung'!$L$1="Mecklenburg-Vorpommern",INDEX(P245,1),IF('1. ALG II Monats-Berechnung'!$L$1="Niedersachsen",INDEX(R245,1),IF('1. ALG II Monats-Berechnung'!$L$1="Nordrhein-Westfalen",INDEX(T245,1),IF('1. ALG II Monats-Berechnung'!$L$1="Rheinland-Pfalz",INDEX(V245,1),IF('1. ALG II Monats-Berechnung'!$L$1="Saarland",INDEX(X245,1),IF('1. ALG II Monats-Berechnung'!$L$1="Sachsen",INDEX(Z245,1),IF('1. ALG II Monats-Berechnung'!$L$1="Sachsen-Anhalt",INDEX(AB245,1),IF('1. ALG II Monats-Berechnung'!$L$1="Schleswig-Holstein",INDEX(AD245,1),IF('1. ALG II Monats-Berechnung'!$L$1="Thüringen",INDEX(AF245,1),""))))))))))))))))</f>
        <v>Nettetal, Stadt</v>
      </c>
      <c r="C609" t="str">
        <f>IF('1. ALG II Monats-Berechnung'!$L$1="Baden-Württemberg",INDEX(C245,1),IF('1. ALG II Monats-Berechnung'!$L$1="Bayern",INDEX(E245,1),IF('1. ALG II Monats-Berechnung'!$L$1="Berlin",INDEX(G245,1),IF('1. ALG II Monats-Berechnung'!$L$1="Brandenburg",INDEX(I245,1),IF('1. ALG II Monats-Berechnung'!$L$1="Bremen",INDEX(K245,1),IF('1. ALG II Monats-Berechnung'!$L$1="Hamburg",INDEX(M245,1),IF('1. ALG II Monats-Berechnung'!$L$1="Hessen",INDEX(O245,1),IF('1. ALG II Monats-Berechnung'!$L$1="Mecklenburg-Vorpommern",INDEX(Q245,1),IF('1. ALG II Monats-Berechnung'!$L$1="Niedersachsen",INDEX(S245,1),IF('1. ALG II Monats-Berechnung'!$L$1="Nordrhein-Westfalen",INDEX(U245,1),IF('1. ALG II Monats-Berechnung'!$L$1="Rheinland-Pfalz",INDEX(W245,1),IF('1. ALG II Monats-Berechnung'!$L$1="Saarland",INDEX(Y245,1),IF('1. ALG II Monats-Berechnung'!$L$1="Sachsen",INDEX(AA245,1),IF('1. ALG II Monats-Berechnung'!$L$1="Sachsen-Anhalt",INDEX(AC245,1),IF('1. ALG II Monats-Berechnung'!$L$1="Schleswig-Holstein",INDEX(AE245,1),IF('1. ALG II Monats-Berechnung'!$L$1="Thüringen",INDEX(AG245,1),""))))))))))))))))</f>
        <v>III</v>
      </c>
    </row>
    <row r="610" spans="2:3" x14ac:dyDescent="0.2">
      <c r="B610" t="str">
        <f>IF('1. ALG II Monats-Berechnung'!$L$1="Baden-Württemberg",INDEX(B246,1),IF('1. ALG II Monats-Berechnung'!$L$1="Bayern",INDEX(D246,1),IF('1. ALG II Monats-Berechnung'!$L$1="Berlin",INDEX(F246,1),IF('1. ALG II Monats-Berechnung'!$L$1="Brandenburg",INDEX(H246,1),IF('1. ALG II Monats-Berechnung'!$L$1="Bremen",INDEX(J246,1),IF('1. ALG II Monats-Berechnung'!$L$1="Hamburg",INDEX(L246,1),IF('1. ALG II Monats-Berechnung'!$L$1="Hessen",INDEX(N246,1),IF('1. ALG II Monats-Berechnung'!$L$1="Mecklenburg-Vorpommern",INDEX(P246,1),IF('1. ALG II Monats-Berechnung'!$L$1="Niedersachsen",INDEX(R246,1),IF('1. ALG II Monats-Berechnung'!$L$1="Nordrhein-Westfalen",INDEX(T246,1),IF('1. ALG II Monats-Berechnung'!$L$1="Rheinland-Pfalz",INDEX(V246,1),IF('1. ALG II Monats-Berechnung'!$L$1="Saarland",INDEX(X246,1),IF('1. ALG II Monats-Berechnung'!$L$1="Sachsen",INDEX(Z246,1),IF('1. ALG II Monats-Berechnung'!$L$1="Sachsen-Anhalt",INDEX(AB246,1),IF('1. ALG II Monats-Berechnung'!$L$1="Schleswig-Holstein",INDEX(AD246,1),IF('1. ALG II Monats-Berechnung'!$L$1="Thüringen",INDEX(AF246,1),""))))))))))))))))</f>
        <v>Neuenkirchen</v>
      </c>
      <c r="C610" t="str">
        <f>IF('1. ALG II Monats-Berechnung'!$L$1="Baden-Württemberg",INDEX(C246,1),IF('1. ALG II Monats-Berechnung'!$L$1="Bayern",INDEX(E246,1),IF('1. ALG II Monats-Berechnung'!$L$1="Berlin",INDEX(G246,1),IF('1. ALG II Monats-Berechnung'!$L$1="Brandenburg",INDEX(I246,1),IF('1. ALG II Monats-Berechnung'!$L$1="Bremen",INDEX(K246,1),IF('1. ALG II Monats-Berechnung'!$L$1="Hamburg",INDEX(M246,1),IF('1. ALG II Monats-Berechnung'!$L$1="Hessen",INDEX(O246,1),IF('1. ALG II Monats-Berechnung'!$L$1="Mecklenburg-Vorpommern",INDEX(Q246,1),IF('1. ALG II Monats-Berechnung'!$L$1="Niedersachsen",INDEX(S246,1),IF('1. ALG II Monats-Berechnung'!$L$1="Nordrhein-Westfalen",INDEX(U246,1),IF('1. ALG II Monats-Berechnung'!$L$1="Rheinland-Pfalz",INDEX(W246,1),IF('1. ALG II Monats-Berechnung'!$L$1="Saarland",INDEX(Y246,1),IF('1. ALG II Monats-Berechnung'!$L$1="Sachsen",INDEX(AA246,1),IF('1. ALG II Monats-Berechnung'!$L$1="Sachsen-Anhalt",INDEX(AC246,1),IF('1. ALG II Monats-Berechnung'!$L$1="Schleswig-Holstein",INDEX(AE246,1),IF('1. ALG II Monats-Berechnung'!$L$1="Thüringen",INDEX(AG246,1),""))))))))))))))))</f>
        <v>II</v>
      </c>
    </row>
    <row r="611" spans="2:3" x14ac:dyDescent="0.2">
      <c r="B611" t="str">
        <f>IF('1. ALG II Monats-Berechnung'!$L$1="Baden-Württemberg",INDEX(B247,1),IF('1. ALG II Monats-Berechnung'!$L$1="Bayern",INDEX(D247,1),IF('1. ALG II Monats-Berechnung'!$L$1="Berlin",INDEX(F247,1),IF('1. ALG II Monats-Berechnung'!$L$1="Brandenburg",INDEX(H247,1),IF('1. ALG II Monats-Berechnung'!$L$1="Bremen",INDEX(J247,1),IF('1. ALG II Monats-Berechnung'!$L$1="Hamburg",INDEX(L247,1),IF('1. ALG II Monats-Berechnung'!$L$1="Hessen",INDEX(N247,1),IF('1. ALG II Monats-Berechnung'!$L$1="Mecklenburg-Vorpommern",INDEX(P247,1),IF('1. ALG II Monats-Berechnung'!$L$1="Niedersachsen",INDEX(R247,1),IF('1. ALG II Monats-Berechnung'!$L$1="Nordrhein-Westfalen",INDEX(T247,1),IF('1. ALG II Monats-Berechnung'!$L$1="Rheinland-Pfalz",INDEX(V247,1),IF('1. ALG II Monats-Berechnung'!$L$1="Saarland",INDEX(X247,1),IF('1. ALG II Monats-Berechnung'!$L$1="Sachsen",INDEX(Z247,1),IF('1. ALG II Monats-Berechnung'!$L$1="Sachsen-Anhalt",INDEX(AB247,1),IF('1. ALG II Monats-Berechnung'!$L$1="Schleswig-Holstein",INDEX(AD247,1),IF('1. ALG II Monats-Berechnung'!$L$1="Thüringen",INDEX(AF247,1),""))))))))))))))))</f>
        <v>Neuenrade, Stadt</v>
      </c>
      <c r="C611" t="str">
        <f>IF('1. ALG II Monats-Berechnung'!$L$1="Baden-Württemberg",INDEX(C247,1),IF('1. ALG II Monats-Berechnung'!$L$1="Bayern",INDEX(E247,1),IF('1. ALG II Monats-Berechnung'!$L$1="Berlin",INDEX(G247,1),IF('1. ALG II Monats-Berechnung'!$L$1="Brandenburg",INDEX(I247,1),IF('1. ALG II Monats-Berechnung'!$L$1="Bremen",INDEX(K247,1),IF('1. ALG II Monats-Berechnung'!$L$1="Hamburg",INDEX(M247,1),IF('1. ALG II Monats-Berechnung'!$L$1="Hessen",INDEX(O247,1),IF('1. ALG II Monats-Berechnung'!$L$1="Mecklenburg-Vorpommern",INDEX(Q247,1),IF('1. ALG II Monats-Berechnung'!$L$1="Niedersachsen",INDEX(S247,1),IF('1. ALG II Monats-Berechnung'!$L$1="Nordrhein-Westfalen",INDEX(U247,1),IF('1. ALG II Monats-Berechnung'!$L$1="Rheinland-Pfalz",INDEX(W247,1),IF('1. ALG II Monats-Berechnung'!$L$1="Saarland",INDEX(Y247,1),IF('1. ALG II Monats-Berechnung'!$L$1="Sachsen",INDEX(AA247,1),IF('1. ALG II Monats-Berechnung'!$L$1="Sachsen-Anhalt",INDEX(AC247,1),IF('1. ALG II Monats-Berechnung'!$L$1="Schleswig-Holstein",INDEX(AE247,1),IF('1. ALG II Monats-Berechnung'!$L$1="Thüringen",INDEX(AG247,1),""))))))))))))))))</f>
        <v>III</v>
      </c>
    </row>
    <row r="612" spans="2:3" x14ac:dyDescent="0.2">
      <c r="B612" t="str">
        <f>IF('1. ALG II Monats-Berechnung'!$L$1="Baden-Württemberg",INDEX(B248,1),IF('1. ALG II Monats-Berechnung'!$L$1="Bayern",INDEX(D248,1),IF('1. ALG II Monats-Berechnung'!$L$1="Berlin",INDEX(F248,1),IF('1. ALG II Monats-Berechnung'!$L$1="Brandenburg",INDEX(H248,1),IF('1. ALG II Monats-Berechnung'!$L$1="Bremen",INDEX(J248,1),IF('1. ALG II Monats-Berechnung'!$L$1="Hamburg",INDEX(L248,1),IF('1. ALG II Monats-Berechnung'!$L$1="Hessen",INDEX(N248,1),IF('1. ALG II Monats-Berechnung'!$L$1="Mecklenburg-Vorpommern",INDEX(P248,1),IF('1. ALG II Monats-Berechnung'!$L$1="Niedersachsen",INDEX(R248,1),IF('1. ALG II Monats-Berechnung'!$L$1="Nordrhein-Westfalen",INDEX(T248,1),IF('1. ALG II Monats-Berechnung'!$L$1="Rheinland-Pfalz",INDEX(V248,1),IF('1. ALG II Monats-Berechnung'!$L$1="Saarland",INDEX(X248,1),IF('1. ALG II Monats-Berechnung'!$L$1="Sachsen",INDEX(Z248,1),IF('1. ALG II Monats-Berechnung'!$L$1="Sachsen-Anhalt",INDEX(AB248,1),IF('1. ALG II Monats-Berechnung'!$L$1="Schleswig-Holstein",INDEX(AD248,1),IF('1. ALG II Monats-Berechnung'!$L$1="Thüringen",INDEX(AF248,1),""))))))))))))))))</f>
        <v>Neukirchen-Vluyn, Stadt</v>
      </c>
      <c r="C612" t="str">
        <f>IF('1. ALG II Monats-Berechnung'!$L$1="Baden-Württemberg",INDEX(C248,1),IF('1. ALG II Monats-Berechnung'!$L$1="Bayern",INDEX(E248,1),IF('1. ALG II Monats-Berechnung'!$L$1="Berlin",INDEX(G248,1),IF('1. ALG II Monats-Berechnung'!$L$1="Brandenburg",INDEX(I248,1),IF('1. ALG II Monats-Berechnung'!$L$1="Bremen",INDEX(K248,1),IF('1. ALG II Monats-Berechnung'!$L$1="Hamburg",INDEX(M248,1),IF('1. ALG II Monats-Berechnung'!$L$1="Hessen",INDEX(O248,1),IF('1. ALG II Monats-Berechnung'!$L$1="Mecklenburg-Vorpommern",INDEX(Q248,1),IF('1. ALG II Monats-Berechnung'!$L$1="Niedersachsen",INDEX(S248,1),IF('1. ALG II Monats-Berechnung'!$L$1="Nordrhein-Westfalen",INDEX(U248,1),IF('1. ALG II Monats-Berechnung'!$L$1="Rheinland-Pfalz",INDEX(W248,1),IF('1. ALG II Monats-Berechnung'!$L$1="Saarland",INDEX(Y248,1),IF('1. ALG II Monats-Berechnung'!$L$1="Sachsen",INDEX(AA248,1),IF('1. ALG II Monats-Berechnung'!$L$1="Sachsen-Anhalt",INDEX(AC248,1),IF('1. ALG II Monats-Berechnung'!$L$1="Schleswig-Holstein",INDEX(AE248,1),IF('1. ALG II Monats-Berechnung'!$L$1="Thüringen",INDEX(AG248,1),""))))))))))))))))</f>
        <v>III</v>
      </c>
    </row>
    <row r="613" spans="2:3" x14ac:dyDescent="0.2">
      <c r="B613" t="str">
        <f>IF('1. ALG II Monats-Berechnung'!$L$1="Baden-Württemberg",INDEX(B249,1),IF('1. ALG II Monats-Berechnung'!$L$1="Bayern",INDEX(D249,1),IF('1. ALG II Monats-Berechnung'!$L$1="Berlin",INDEX(F249,1),IF('1. ALG II Monats-Berechnung'!$L$1="Brandenburg",INDEX(H249,1),IF('1. ALG II Monats-Berechnung'!$L$1="Bremen",INDEX(J249,1),IF('1. ALG II Monats-Berechnung'!$L$1="Hamburg",INDEX(L249,1),IF('1. ALG II Monats-Berechnung'!$L$1="Hessen",INDEX(N249,1),IF('1. ALG II Monats-Berechnung'!$L$1="Mecklenburg-Vorpommern",INDEX(P249,1),IF('1. ALG II Monats-Berechnung'!$L$1="Niedersachsen",INDEX(R249,1),IF('1. ALG II Monats-Berechnung'!$L$1="Nordrhein-Westfalen",INDEX(T249,1),IF('1. ALG II Monats-Berechnung'!$L$1="Rheinland-Pfalz",INDEX(V249,1),IF('1. ALG II Monats-Berechnung'!$L$1="Saarland",INDEX(X249,1),IF('1. ALG II Monats-Berechnung'!$L$1="Sachsen",INDEX(Z249,1),IF('1. ALG II Monats-Berechnung'!$L$1="Sachsen-Anhalt",INDEX(AB249,1),IF('1. ALG II Monats-Berechnung'!$L$1="Schleswig-Holstein",INDEX(AD249,1),IF('1. ALG II Monats-Berechnung'!$L$1="Thüringen",INDEX(AF249,1),""))))))))))))))))</f>
        <v>Neunkirchen</v>
      </c>
      <c r="C613" t="str">
        <f>IF('1. ALG II Monats-Berechnung'!$L$1="Baden-Württemberg",INDEX(C249,1),IF('1. ALG II Monats-Berechnung'!$L$1="Bayern",INDEX(E249,1),IF('1. ALG II Monats-Berechnung'!$L$1="Berlin",INDEX(G249,1),IF('1. ALG II Monats-Berechnung'!$L$1="Brandenburg",INDEX(I249,1),IF('1. ALG II Monats-Berechnung'!$L$1="Bremen",INDEX(K249,1),IF('1. ALG II Monats-Berechnung'!$L$1="Hamburg",INDEX(M249,1),IF('1. ALG II Monats-Berechnung'!$L$1="Hessen",INDEX(O249,1),IF('1. ALG II Monats-Berechnung'!$L$1="Mecklenburg-Vorpommern",INDEX(Q249,1),IF('1. ALG II Monats-Berechnung'!$L$1="Niedersachsen",INDEX(S249,1),IF('1. ALG II Monats-Berechnung'!$L$1="Nordrhein-Westfalen",INDEX(U249,1),IF('1. ALG II Monats-Berechnung'!$L$1="Rheinland-Pfalz",INDEX(W249,1),IF('1. ALG II Monats-Berechnung'!$L$1="Saarland",INDEX(Y249,1),IF('1. ALG II Monats-Berechnung'!$L$1="Sachsen",INDEX(AA249,1),IF('1. ALG II Monats-Berechnung'!$L$1="Sachsen-Anhalt",INDEX(AC249,1),IF('1. ALG II Monats-Berechnung'!$L$1="Schleswig-Holstein",INDEX(AE249,1),IF('1. ALG II Monats-Berechnung'!$L$1="Thüringen",INDEX(AG249,1),""))))))))))))))))</f>
        <v>II</v>
      </c>
    </row>
    <row r="614" spans="2:3" x14ac:dyDescent="0.2">
      <c r="B614" t="str">
        <f>IF('1. ALG II Monats-Berechnung'!$L$1="Baden-Württemberg",INDEX(B250,1),IF('1. ALG II Monats-Berechnung'!$L$1="Bayern",INDEX(D250,1),IF('1. ALG II Monats-Berechnung'!$L$1="Berlin",INDEX(F250,1),IF('1. ALG II Monats-Berechnung'!$L$1="Brandenburg",INDEX(H250,1),IF('1. ALG II Monats-Berechnung'!$L$1="Bremen",INDEX(J250,1),IF('1. ALG II Monats-Berechnung'!$L$1="Hamburg",INDEX(L250,1),IF('1. ALG II Monats-Berechnung'!$L$1="Hessen",INDEX(N250,1),IF('1. ALG II Monats-Berechnung'!$L$1="Mecklenburg-Vorpommern",INDEX(P250,1),IF('1. ALG II Monats-Berechnung'!$L$1="Niedersachsen",INDEX(R250,1),IF('1. ALG II Monats-Berechnung'!$L$1="Nordrhein-Westfalen",INDEX(T250,1),IF('1. ALG II Monats-Berechnung'!$L$1="Rheinland-Pfalz",INDEX(V250,1),IF('1. ALG II Monats-Berechnung'!$L$1="Saarland",INDEX(X250,1),IF('1. ALG II Monats-Berechnung'!$L$1="Sachsen",INDEX(Z250,1),IF('1. ALG II Monats-Berechnung'!$L$1="Sachsen-Anhalt",INDEX(AB250,1),IF('1. ALG II Monats-Berechnung'!$L$1="Schleswig-Holstein",INDEX(AD250,1),IF('1. ALG II Monats-Berechnung'!$L$1="Thüringen",INDEX(AF250,1),""))))))))))))))))</f>
        <v>Neunkirchen-Seelscheid</v>
      </c>
      <c r="C614" t="str">
        <f>IF('1. ALG II Monats-Berechnung'!$L$1="Baden-Württemberg",INDEX(C250,1),IF('1. ALG II Monats-Berechnung'!$L$1="Bayern",INDEX(E250,1),IF('1. ALG II Monats-Berechnung'!$L$1="Berlin",INDEX(G250,1),IF('1. ALG II Monats-Berechnung'!$L$1="Brandenburg",INDEX(I250,1),IF('1. ALG II Monats-Berechnung'!$L$1="Bremen",INDEX(K250,1),IF('1. ALG II Monats-Berechnung'!$L$1="Hamburg",INDEX(M250,1),IF('1. ALG II Monats-Berechnung'!$L$1="Hessen",INDEX(O250,1),IF('1. ALG II Monats-Berechnung'!$L$1="Mecklenburg-Vorpommern",INDEX(Q250,1),IF('1. ALG II Monats-Berechnung'!$L$1="Niedersachsen",INDEX(S250,1),IF('1. ALG II Monats-Berechnung'!$L$1="Nordrhein-Westfalen",INDEX(U250,1),IF('1. ALG II Monats-Berechnung'!$L$1="Rheinland-Pfalz",INDEX(W250,1),IF('1. ALG II Monats-Berechnung'!$L$1="Saarland",INDEX(Y250,1),IF('1. ALG II Monats-Berechnung'!$L$1="Sachsen",INDEX(AA250,1),IF('1. ALG II Monats-Berechnung'!$L$1="Sachsen-Anhalt",INDEX(AC250,1),IF('1. ALG II Monats-Berechnung'!$L$1="Schleswig-Holstein",INDEX(AE250,1),IF('1. ALG II Monats-Berechnung'!$L$1="Thüringen",INDEX(AG250,1),""))))))))))))))))</f>
        <v>III</v>
      </c>
    </row>
    <row r="615" spans="2:3" x14ac:dyDescent="0.2">
      <c r="B615" t="str">
        <f>IF('1. ALG II Monats-Berechnung'!$L$1="Baden-Württemberg",INDEX(B251,1),IF('1. ALG II Monats-Berechnung'!$L$1="Bayern",INDEX(D251,1),IF('1. ALG II Monats-Berechnung'!$L$1="Berlin",INDEX(F251,1),IF('1. ALG II Monats-Berechnung'!$L$1="Brandenburg",INDEX(H251,1),IF('1. ALG II Monats-Berechnung'!$L$1="Bremen",INDEX(J251,1),IF('1. ALG II Monats-Berechnung'!$L$1="Hamburg",INDEX(L251,1),IF('1. ALG II Monats-Berechnung'!$L$1="Hessen",INDEX(N251,1),IF('1. ALG II Monats-Berechnung'!$L$1="Mecklenburg-Vorpommern",INDEX(P251,1),IF('1. ALG II Monats-Berechnung'!$L$1="Niedersachsen",INDEX(R251,1),IF('1. ALG II Monats-Berechnung'!$L$1="Nordrhein-Westfalen",INDEX(T251,1),IF('1. ALG II Monats-Berechnung'!$L$1="Rheinland-Pfalz",INDEX(V251,1),IF('1. ALG II Monats-Berechnung'!$L$1="Saarland",INDEX(X251,1),IF('1. ALG II Monats-Berechnung'!$L$1="Sachsen",INDEX(Z251,1),IF('1. ALG II Monats-Berechnung'!$L$1="Sachsen-Anhalt",INDEX(AB251,1),IF('1. ALG II Monats-Berechnung'!$L$1="Schleswig-Holstein",INDEX(AD251,1),IF('1. ALG II Monats-Berechnung'!$L$1="Thüringen",INDEX(AF251,1),""))))))))))))))))</f>
        <v>Neuss, Stadt</v>
      </c>
      <c r="C615" t="str">
        <f>IF('1. ALG II Monats-Berechnung'!$L$1="Baden-Württemberg",INDEX(C251,1),IF('1. ALG II Monats-Berechnung'!$L$1="Bayern",INDEX(E251,1),IF('1. ALG II Monats-Berechnung'!$L$1="Berlin",INDEX(G251,1),IF('1. ALG II Monats-Berechnung'!$L$1="Brandenburg",INDEX(I251,1),IF('1. ALG II Monats-Berechnung'!$L$1="Bremen",INDEX(K251,1),IF('1. ALG II Monats-Berechnung'!$L$1="Hamburg",INDEX(M251,1),IF('1. ALG II Monats-Berechnung'!$L$1="Hessen",INDEX(O251,1),IF('1. ALG II Monats-Berechnung'!$L$1="Mecklenburg-Vorpommern",INDEX(Q251,1),IF('1. ALG II Monats-Berechnung'!$L$1="Niedersachsen",INDEX(S251,1),IF('1. ALG II Monats-Berechnung'!$L$1="Nordrhein-Westfalen",INDEX(U251,1),IF('1. ALG II Monats-Berechnung'!$L$1="Rheinland-Pfalz",INDEX(W251,1),IF('1. ALG II Monats-Berechnung'!$L$1="Saarland",INDEX(Y251,1),IF('1. ALG II Monats-Berechnung'!$L$1="Sachsen",INDEX(AA251,1),IF('1. ALG II Monats-Berechnung'!$L$1="Sachsen-Anhalt",INDEX(AC251,1),IF('1. ALG II Monats-Berechnung'!$L$1="Schleswig-Holstein",INDEX(AE251,1),IF('1. ALG II Monats-Berechnung'!$L$1="Thüringen",INDEX(AG251,1),""))))))))))))))))</f>
        <v>V</v>
      </c>
    </row>
    <row r="616" spans="2:3" x14ac:dyDescent="0.2">
      <c r="B616" t="str">
        <f>IF('1. ALG II Monats-Berechnung'!$L$1="Baden-Württemberg",INDEX(B252,1),IF('1. ALG II Monats-Berechnung'!$L$1="Bayern",INDEX(D252,1),IF('1. ALG II Monats-Berechnung'!$L$1="Berlin",INDEX(F252,1),IF('1. ALG II Monats-Berechnung'!$L$1="Brandenburg",INDEX(H252,1),IF('1. ALG II Monats-Berechnung'!$L$1="Bremen",INDEX(J252,1),IF('1. ALG II Monats-Berechnung'!$L$1="Hamburg",INDEX(L252,1),IF('1. ALG II Monats-Berechnung'!$L$1="Hessen",INDEX(N252,1),IF('1. ALG II Monats-Berechnung'!$L$1="Mecklenburg-Vorpommern",INDEX(P252,1),IF('1. ALG II Monats-Berechnung'!$L$1="Niedersachsen",INDEX(R252,1),IF('1. ALG II Monats-Berechnung'!$L$1="Nordrhein-Westfalen",INDEX(T252,1),IF('1. ALG II Monats-Berechnung'!$L$1="Rheinland-Pfalz",INDEX(V252,1),IF('1. ALG II Monats-Berechnung'!$L$1="Saarland",INDEX(X252,1),IF('1. ALG II Monats-Berechnung'!$L$1="Sachsen",INDEX(Z252,1),IF('1. ALG II Monats-Berechnung'!$L$1="Sachsen-Anhalt",INDEX(AB252,1),IF('1. ALG II Monats-Berechnung'!$L$1="Schleswig-Holstein",INDEX(AD252,1),IF('1. ALG II Monats-Berechnung'!$L$1="Thüringen",INDEX(AF252,1),""))))))))))))))))</f>
        <v>Niederkassel, Stadt</v>
      </c>
      <c r="C616" t="str">
        <f>IF('1. ALG II Monats-Berechnung'!$L$1="Baden-Württemberg",INDEX(C252,1),IF('1. ALG II Monats-Berechnung'!$L$1="Bayern",INDEX(E252,1),IF('1. ALG II Monats-Berechnung'!$L$1="Berlin",INDEX(G252,1),IF('1. ALG II Monats-Berechnung'!$L$1="Brandenburg",INDEX(I252,1),IF('1. ALG II Monats-Berechnung'!$L$1="Bremen",INDEX(K252,1),IF('1. ALG II Monats-Berechnung'!$L$1="Hamburg",INDEX(M252,1),IF('1. ALG II Monats-Berechnung'!$L$1="Hessen",INDEX(O252,1),IF('1. ALG II Monats-Berechnung'!$L$1="Mecklenburg-Vorpommern",INDEX(Q252,1),IF('1. ALG II Monats-Berechnung'!$L$1="Niedersachsen",INDEX(S252,1),IF('1. ALG II Monats-Berechnung'!$L$1="Nordrhein-Westfalen",INDEX(U252,1),IF('1. ALG II Monats-Berechnung'!$L$1="Rheinland-Pfalz",INDEX(W252,1),IF('1. ALG II Monats-Berechnung'!$L$1="Saarland",INDEX(Y252,1),IF('1. ALG II Monats-Berechnung'!$L$1="Sachsen",INDEX(AA252,1),IF('1. ALG II Monats-Berechnung'!$L$1="Sachsen-Anhalt",INDEX(AC252,1),IF('1. ALG II Monats-Berechnung'!$L$1="Schleswig-Holstein",INDEX(AE252,1),IF('1. ALG II Monats-Berechnung'!$L$1="Thüringen",INDEX(AG252,1),""))))))))))))))))</f>
        <v>IV</v>
      </c>
    </row>
    <row r="617" spans="2:3" x14ac:dyDescent="0.2">
      <c r="B617" t="str">
        <f>IF('1. ALG II Monats-Berechnung'!$L$1="Baden-Württemberg",INDEX(B253,1),IF('1. ALG II Monats-Berechnung'!$L$1="Bayern",INDEX(D253,1),IF('1. ALG II Monats-Berechnung'!$L$1="Berlin",INDEX(F253,1),IF('1. ALG II Monats-Berechnung'!$L$1="Brandenburg",INDEX(H253,1),IF('1. ALG II Monats-Berechnung'!$L$1="Bremen",INDEX(J253,1),IF('1. ALG II Monats-Berechnung'!$L$1="Hamburg",INDEX(L253,1),IF('1. ALG II Monats-Berechnung'!$L$1="Hessen",INDEX(N253,1),IF('1. ALG II Monats-Berechnung'!$L$1="Mecklenburg-Vorpommern",INDEX(P253,1),IF('1. ALG II Monats-Berechnung'!$L$1="Niedersachsen",INDEX(R253,1),IF('1. ALG II Monats-Berechnung'!$L$1="Nordrhein-Westfalen",INDEX(T253,1),IF('1. ALG II Monats-Berechnung'!$L$1="Rheinland-Pfalz",INDEX(V253,1),IF('1. ALG II Monats-Berechnung'!$L$1="Saarland",INDEX(X253,1),IF('1. ALG II Monats-Berechnung'!$L$1="Sachsen",INDEX(Z253,1),IF('1. ALG II Monats-Berechnung'!$L$1="Sachsen-Anhalt",INDEX(AB253,1),IF('1. ALG II Monats-Berechnung'!$L$1="Schleswig-Holstein",INDEX(AD253,1),IF('1. ALG II Monats-Berechnung'!$L$1="Thüringen",INDEX(AF253,1),""))))))))))))))))</f>
        <v>Niederkrüchten</v>
      </c>
      <c r="C617" t="str">
        <f>IF('1. ALG II Monats-Berechnung'!$L$1="Baden-Württemberg",INDEX(C253,1),IF('1. ALG II Monats-Berechnung'!$L$1="Bayern",INDEX(E253,1),IF('1. ALG II Monats-Berechnung'!$L$1="Berlin",INDEX(G253,1),IF('1. ALG II Monats-Berechnung'!$L$1="Brandenburg",INDEX(I253,1),IF('1. ALG II Monats-Berechnung'!$L$1="Bremen",INDEX(K253,1),IF('1. ALG II Monats-Berechnung'!$L$1="Hamburg",INDEX(M253,1),IF('1. ALG II Monats-Berechnung'!$L$1="Hessen",INDEX(O253,1),IF('1. ALG II Monats-Berechnung'!$L$1="Mecklenburg-Vorpommern",INDEX(Q253,1),IF('1. ALG II Monats-Berechnung'!$L$1="Niedersachsen",INDEX(S253,1),IF('1. ALG II Monats-Berechnung'!$L$1="Nordrhein-Westfalen",INDEX(U253,1),IF('1. ALG II Monats-Berechnung'!$L$1="Rheinland-Pfalz",INDEX(W253,1),IF('1. ALG II Monats-Berechnung'!$L$1="Saarland",INDEX(Y253,1),IF('1. ALG II Monats-Berechnung'!$L$1="Sachsen",INDEX(AA253,1),IF('1. ALG II Monats-Berechnung'!$L$1="Sachsen-Anhalt",INDEX(AC253,1),IF('1. ALG II Monats-Berechnung'!$L$1="Schleswig-Holstein",INDEX(AE253,1),IF('1. ALG II Monats-Berechnung'!$L$1="Thüringen",INDEX(AG253,1),""))))))))))))))))</f>
        <v>III</v>
      </c>
    </row>
    <row r="618" spans="2:3" x14ac:dyDescent="0.2">
      <c r="B618" t="str">
        <f>IF('1. ALG II Monats-Berechnung'!$L$1="Baden-Württemberg",INDEX(B254,1),IF('1. ALG II Monats-Berechnung'!$L$1="Bayern",INDEX(D254,1),IF('1. ALG II Monats-Berechnung'!$L$1="Berlin",INDEX(F254,1),IF('1. ALG II Monats-Berechnung'!$L$1="Brandenburg",INDEX(H254,1),IF('1. ALG II Monats-Berechnung'!$L$1="Bremen",INDEX(J254,1),IF('1. ALG II Monats-Berechnung'!$L$1="Hamburg",INDEX(L254,1),IF('1. ALG II Monats-Berechnung'!$L$1="Hessen",INDEX(N254,1),IF('1. ALG II Monats-Berechnung'!$L$1="Mecklenburg-Vorpommern",INDEX(P254,1),IF('1. ALG II Monats-Berechnung'!$L$1="Niedersachsen",INDEX(R254,1),IF('1. ALG II Monats-Berechnung'!$L$1="Nordrhein-Westfalen",INDEX(T254,1),IF('1. ALG II Monats-Berechnung'!$L$1="Rheinland-Pfalz",INDEX(V254,1),IF('1. ALG II Monats-Berechnung'!$L$1="Saarland",INDEX(X254,1),IF('1. ALG II Monats-Berechnung'!$L$1="Sachsen",INDEX(Z254,1),IF('1. ALG II Monats-Berechnung'!$L$1="Sachsen-Anhalt",INDEX(AB254,1),IF('1. ALG II Monats-Berechnung'!$L$1="Schleswig-Holstein",INDEX(AD254,1),IF('1. ALG II Monats-Berechnung'!$L$1="Thüringen",INDEX(AF254,1),""))))))))))))))))</f>
        <v>Niederzier</v>
      </c>
      <c r="C618" t="str">
        <f>IF('1. ALG II Monats-Berechnung'!$L$1="Baden-Württemberg",INDEX(C254,1),IF('1. ALG II Monats-Berechnung'!$L$1="Bayern",INDEX(E254,1),IF('1. ALG II Monats-Berechnung'!$L$1="Berlin",INDEX(G254,1),IF('1. ALG II Monats-Berechnung'!$L$1="Brandenburg",INDEX(I254,1),IF('1. ALG II Monats-Berechnung'!$L$1="Bremen",INDEX(K254,1),IF('1. ALG II Monats-Berechnung'!$L$1="Hamburg",INDEX(M254,1),IF('1. ALG II Monats-Berechnung'!$L$1="Hessen",INDEX(O254,1),IF('1. ALG II Monats-Berechnung'!$L$1="Mecklenburg-Vorpommern",INDEX(Q254,1),IF('1. ALG II Monats-Berechnung'!$L$1="Niedersachsen",INDEX(S254,1),IF('1. ALG II Monats-Berechnung'!$L$1="Nordrhein-Westfalen",INDEX(U254,1),IF('1. ALG II Monats-Berechnung'!$L$1="Rheinland-Pfalz",INDEX(W254,1),IF('1. ALG II Monats-Berechnung'!$L$1="Saarland",INDEX(Y254,1),IF('1. ALG II Monats-Berechnung'!$L$1="Sachsen",INDEX(AA254,1),IF('1. ALG II Monats-Berechnung'!$L$1="Sachsen-Anhalt",INDEX(AC254,1),IF('1. ALG II Monats-Berechnung'!$L$1="Schleswig-Holstein",INDEX(AE254,1),IF('1. ALG II Monats-Berechnung'!$L$1="Thüringen",INDEX(AG254,1),""))))))))))))))))</f>
        <v>II</v>
      </c>
    </row>
    <row r="619" spans="2:3" x14ac:dyDescent="0.2">
      <c r="B619" t="str">
        <f>IF('1. ALG II Monats-Berechnung'!$L$1="Baden-Württemberg",INDEX(B255,1),IF('1. ALG II Monats-Berechnung'!$L$1="Bayern",INDEX(D255,1),IF('1. ALG II Monats-Berechnung'!$L$1="Berlin",INDEX(F255,1),IF('1. ALG II Monats-Berechnung'!$L$1="Brandenburg",INDEX(H255,1),IF('1. ALG II Monats-Berechnung'!$L$1="Bremen",INDEX(J255,1),IF('1. ALG II Monats-Berechnung'!$L$1="Hamburg",INDEX(L255,1),IF('1. ALG II Monats-Berechnung'!$L$1="Hessen",INDEX(N255,1),IF('1. ALG II Monats-Berechnung'!$L$1="Mecklenburg-Vorpommern",INDEX(P255,1),IF('1. ALG II Monats-Berechnung'!$L$1="Niedersachsen",INDEX(R255,1),IF('1. ALG II Monats-Berechnung'!$L$1="Nordrhein-Westfalen",INDEX(T255,1),IF('1. ALG II Monats-Berechnung'!$L$1="Rheinland-Pfalz",INDEX(V255,1),IF('1. ALG II Monats-Berechnung'!$L$1="Saarland",INDEX(X255,1),IF('1. ALG II Monats-Berechnung'!$L$1="Sachsen",INDEX(Z255,1),IF('1. ALG II Monats-Berechnung'!$L$1="Sachsen-Anhalt",INDEX(AB255,1),IF('1. ALG II Monats-Berechnung'!$L$1="Schleswig-Holstein",INDEX(AD255,1),IF('1. ALG II Monats-Berechnung'!$L$1="Thüringen",INDEX(AF255,1),""))))))))))))))))</f>
        <v>Nörvenich</v>
      </c>
      <c r="C619" t="str">
        <f>IF('1. ALG II Monats-Berechnung'!$L$1="Baden-Württemberg",INDEX(C255,1),IF('1. ALG II Monats-Berechnung'!$L$1="Bayern",INDEX(E255,1),IF('1. ALG II Monats-Berechnung'!$L$1="Berlin",INDEX(G255,1),IF('1. ALG II Monats-Berechnung'!$L$1="Brandenburg",INDEX(I255,1),IF('1. ALG II Monats-Berechnung'!$L$1="Bremen",INDEX(K255,1),IF('1. ALG II Monats-Berechnung'!$L$1="Hamburg",INDEX(M255,1),IF('1. ALG II Monats-Berechnung'!$L$1="Hessen",INDEX(O255,1),IF('1. ALG II Monats-Berechnung'!$L$1="Mecklenburg-Vorpommern",INDEX(Q255,1),IF('1. ALG II Monats-Berechnung'!$L$1="Niedersachsen",INDEX(S255,1),IF('1. ALG II Monats-Berechnung'!$L$1="Nordrhein-Westfalen",INDEX(U255,1),IF('1. ALG II Monats-Berechnung'!$L$1="Rheinland-Pfalz",INDEX(W255,1),IF('1. ALG II Monats-Berechnung'!$L$1="Saarland",INDEX(Y255,1),IF('1. ALG II Monats-Berechnung'!$L$1="Sachsen",INDEX(AA255,1),IF('1. ALG II Monats-Berechnung'!$L$1="Sachsen-Anhalt",INDEX(AC255,1),IF('1. ALG II Monats-Berechnung'!$L$1="Schleswig-Holstein",INDEX(AE255,1),IF('1. ALG II Monats-Berechnung'!$L$1="Thüringen",INDEX(AG255,1),""))))))))))))))))</f>
        <v>II</v>
      </c>
    </row>
    <row r="620" spans="2:3" x14ac:dyDescent="0.2">
      <c r="B620" t="str">
        <f>IF('1. ALG II Monats-Berechnung'!$L$1="Baden-Württemberg",INDEX(B256,1),IF('1. ALG II Monats-Berechnung'!$L$1="Bayern",INDEX(D256,1),IF('1. ALG II Monats-Berechnung'!$L$1="Berlin",INDEX(F256,1),IF('1. ALG II Monats-Berechnung'!$L$1="Brandenburg",INDEX(H256,1),IF('1. ALG II Monats-Berechnung'!$L$1="Bremen",INDEX(J256,1),IF('1. ALG II Monats-Berechnung'!$L$1="Hamburg",INDEX(L256,1),IF('1. ALG II Monats-Berechnung'!$L$1="Hessen",INDEX(N256,1),IF('1. ALG II Monats-Berechnung'!$L$1="Mecklenburg-Vorpommern",INDEX(P256,1),IF('1. ALG II Monats-Berechnung'!$L$1="Niedersachsen",INDEX(R256,1),IF('1. ALG II Monats-Berechnung'!$L$1="Nordrhein-Westfalen",INDEX(T256,1),IF('1. ALG II Monats-Berechnung'!$L$1="Rheinland-Pfalz",INDEX(V256,1),IF('1. ALG II Monats-Berechnung'!$L$1="Saarland",INDEX(X256,1),IF('1. ALG II Monats-Berechnung'!$L$1="Sachsen",INDEX(Z256,1),IF('1. ALG II Monats-Berechnung'!$L$1="Sachsen-Anhalt",INDEX(AB256,1),IF('1. ALG II Monats-Berechnung'!$L$1="Schleswig-Holstein",INDEX(AD256,1),IF('1. ALG II Monats-Berechnung'!$L$1="Thüringen",INDEX(AF256,1),""))))))))))))))))</f>
        <v>Nottuln</v>
      </c>
      <c r="C620" t="str">
        <f>IF('1. ALG II Monats-Berechnung'!$L$1="Baden-Württemberg",INDEX(C256,1),IF('1. ALG II Monats-Berechnung'!$L$1="Bayern",INDEX(E256,1),IF('1. ALG II Monats-Berechnung'!$L$1="Berlin",INDEX(G256,1),IF('1. ALG II Monats-Berechnung'!$L$1="Brandenburg",INDEX(I256,1),IF('1. ALG II Monats-Berechnung'!$L$1="Bremen",INDEX(K256,1),IF('1. ALG II Monats-Berechnung'!$L$1="Hamburg",INDEX(M256,1),IF('1. ALG II Monats-Berechnung'!$L$1="Hessen",INDEX(O256,1),IF('1. ALG II Monats-Berechnung'!$L$1="Mecklenburg-Vorpommern",INDEX(Q256,1),IF('1. ALG II Monats-Berechnung'!$L$1="Niedersachsen",INDEX(S256,1),IF('1. ALG II Monats-Berechnung'!$L$1="Nordrhein-Westfalen",INDEX(U256,1),IF('1. ALG II Monats-Berechnung'!$L$1="Rheinland-Pfalz",INDEX(W256,1),IF('1. ALG II Monats-Berechnung'!$L$1="Saarland",INDEX(Y256,1),IF('1. ALG II Monats-Berechnung'!$L$1="Sachsen",INDEX(AA256,1),IF('1. ALG II Monats-Berechnung'!$L$1="Sachsen-Anhalt",INDEX(AC256,1),IF('1. ALG II Monats-Berechnung'!$L$1="Schleswig-Holstein",INDEX(AE256,1),IF('1. ALG II Monats-Berechnung'!$L$1="Thüringen",INDEX(AG256,1),""))))))))))))))))</f>
        <v>III</v>
      </c>
    </row>
    <row r="621" spans="2:3" x14ac:dyDescent="0.2">
      <c r="B621" t="str">
        <f>IF('1. ALG II Monats-Berechnung'!$L$1="Baden-Württemberg",INDEX(B257,1),IF('1. ALG II Monats-Berechnung'!$L$1="Bayern",INDEX(D257,1),IF('1. ALG II Monats-Berechnung'!$L$1="Berlin",INDEX(F257,1),IF('1. ALG II Monats-Berechnung'!$L$1="Brandenburg",INDEX(H257,1),IF('1. ALG II Monats-Berechnung'!$L$1="Bremen",INDEX(J257,1),IF('1. ALG II Monats-Berechnung'!$L$1="Hamburg",INDEX(L257,1),IF('1. ALG II Monats-Berechnung'!$L$1="Hessen",INDEX(N257,1),IF('1. ALG II Monats-Berechnung'!$L$1="Mecklenburg-Vorpommern",INDEX(P257,1),IF('1. ALG II Monats-Berechnung'!$L$1="Niedersachsen",INDEX(R257,1),IF('1. ALG II Monats-Berechnung'!$L$1="Nordrhein-Westfalen",INDEX(T257,1),IF('1. ALG II Monats-Berechnung'!$L$1="Rheinland-Pfalz",INDEX(V257,1),IF('1. ALG II Monats-Berechnung'!$L$1="Saarland",INDEX(X257,1),IF('1. ALG II Monats-Berechnung'!$L$1="Sachsen",INDEX(Z257,1),IF('1. ALG II Monats-Berechnung'!$L$1="Sachsen-Anhalt",INDEX(AB257,1),IF('1. ALG II Monats-Berechnung'!$L$1="Schleswig-Holstein",INDEX(AD257,1),IF('1. ALG II Monats-Berechnung'!$L$1="Thüringen",INDEX(AF257,1),""))))))))))))))))</f>
        <v>Nümbrecht</v>
      </c>
      <c r="C621" t="str">
        <f>IF('1. ALG II Monats-Berechnung'!$L$1="Baden-Württemberg",INDEX(C257,1),IF('1. ALG II Monats-Berechnung'!$L$1="Bayern",INDEX(E257,1),IF('1. ALG II Monats-Berechnung'!$L$1="Berlin",INDEX(G257,1),IF('1. ALG II Monats-Berechnung'!$L$1="Brandenburg",INDEX(I257,1),IF('1. ALG II Monats-Berechnung'!$L$1="Bremen",INDEX(K257,1),IF('1. ALG II Monats-Berechnung'!$L$1="Hamburg",INDEX(M257,1),IF('1. ALG II Monats-Berechnung'!$L$1="Hessen",INDEX(O257,1),IF('1. ALG II Monats-Berechnung'!$L$1="Mecklenburg-Vorpommern",INDEX(Q257,1),IF('1. ALG II Monats-Berechnung'!$L$1="Niedersachsen",INDEX(S257,1),IF('1. ALG II Monats-Berechnung'!$L$1="Nordrhein-Westfalen",INDEX(U257,1),IF('1. ALG II Monats-Berechnung'!$L$1="Rheinland-Pfalz",INDEX(W257,1),IF('1. ALG II Monats-Berechnung'!$L$1="Saarland",INDEX(Y257,1),IF('1. ALG II Monats-Berechnung'!$L$1="Sachsen",INDEX(AA257,1),IF('1. ALG II Monats-Berechnung'!$L$1="Sachsen-Anhalt",INDEX(AC257,1),IF('1. ALG II Monats-Berechnung'!$L$1="Schleswig-Holstein",INDEX(AE257,1),IF('1. ALG II Monats-Berechnung'!$L$1="Thüringen",INDEX(AG257,1),""))))))))))))))))</f>
        <v>II</v>
      </c>
    </row>
    <row r="622" spans="2:3" x14ac:dyDescent="0.2">
      <c r="B622" t="str">
        <f>IF('1. ALG II Monats-Berechnung'!$L$1="Baden-Württemberg",INDEX(B258,1),IF('1. ALG II Monats-Berechnung'!$L$1="Bayern",INDEX(D258,1),IF('1. ALG II Monats-Berechnung'!$L$1="Berlin",INDEX(F258,1),IF('1. ALG II Monats-Berechnung'!$L$1="Brandenburg",INDEX(H258,1),IF('1. ALG II Monats-Berechnung'!$L$1="Bremen",INDEX(J258,1),IF('1. ALG II Monats-Berechnung'!$L$1="Hamburg",INDEX(L258,1),IF('1. ALG II Monats-Berechnung'!$L$1="Hessen",INDEX(N258,1),IF('1. ALG II Monats-Berechnung'!$L$1="Mecklenburg-Vorpommern",INDEX(P258,1),IF('1. ALG II Monats-Berechnung'!$L$1="Niedersachsen",INDEX(R258,1),IF('1. ALG II Monats-Berechnung'!$L$1="Nordrhein-Westfalen",INDEX(T258,1),IF('1. ALG II Monats-Berechnung'!$L$1="Rheinland-Pfalz",INDEX(V258,1),IF('1. ALG II Monats-Berechnung'!$L$1="Saarland",INDEX(X258,1),IF('1. ALG II Monats-Berechnung'!$L$1="Sachsen",INDEX(Z258,1),IF('1. ALG II Monats-Berechnung'!$L$1="Sachsen-Anhalt",INDEX(AB258,1),IF('1. ALG II Monats-Berechnung'!$L$1="Schleswig-Holstein",INDEX(AD258,1),IF('1. ALG II Monats-Berechnung'!$L$1="Thüringen",INDEX(AF258,1),""))))))))))))))))</f>
        <v>Oberhausen, Stadt</v>
      </c>
      <c r="C622" t="str">
        <f>IF('1. ALG II Monats-Berechnung'!$L$1="Baden-Württemberg",INDEX(C258,1),IF('1. ALG II Monats-Berechnung'!$L$1="Bayern",INDEX(E258,1),IF('1. ALG II Monats-Berechnung'!$L$1="Berlin",INDEX(G258,1),IF('1. ALG II Monats-Berechnung'!$L$1="Brandenburg",INDEX(I258,1),IF('1. ALG II Monats-Berechnung'!$L$1="Bremen",INDEX(K258,1),IF('1. ALG II Monats-Berechnung'!$L$1="Hamburg",INDEX(M258,1),IF('1. ALG II Monats-Berechnung'!$L$1="Hessen",INDEX(O258,1),IF('1. ALG II Monats-Berechnung'!$L$1="Mecklenburg-Vorpommern",INDEX(Q258,1),IF('1. ALG II Monats-Berechnung'!$L$1="Niedersachsen",INDEX(S258,1),IF('1. ALG II Monats-Berechnung'!$L$1="Nordrhein-Westfalen",INDEX(U258,1),IF('1. ALG II Monats-Berechnung'!$L$1="Rheinland-Pfalz",INDEX(W258,1),IF('1. ALG II Monats-Berechnung'!$L$1="Saarland",INDEX(Y258,1),IF('1. ALG II Monats-Berechnung'!$L$1="Sachsen",INDEX(AA258,1),IF('1. ALG II Monats-Berechnung'!$L$1="Sachsen-Anhalt",INDEX(AC258,1),IF('1. ALG II Monats-Berechnung'!$L$1="Schleswig-Holstein",INDEX(AE258,1),IF('1. ALG II Monats-Berechnung'!$L$1="Thüringen",INDEX(AG258,1),""))))))))))))))))</f>
        <v>III</v>
      </c>
    </row>
    <row r="623" spans="2:3" x14ac:dyDescent="0.2">
      <c r="B623" t="str">
        <f>IF('1. ALG II Monats-Berechnung'!$L$1="Baden-Württemberg",INDEX(B259,1),IF('1. ALG II Monats-Berechnung'!$L$1="Bayern",INDEX(D259,1),IF('1. ALG II Monats-Berechnung'!$L$1="Berlin",INDEX(F259,1),IF('1. ALG II Monats-Berechnung'!$L$1="Brandenburg",INDEX(H259,1),IF('1. ALG II Monats-Berechnung'!$L$1="Bremen",INDEX(J259,1),IF('1. ALG II Monats-Berechnung'!$L$1="Hamburg",INDEX(L259,1),IF('1. ALG II Monats-Berechnung'!$L$1="Hessen",INDEX(N259,1),IF('1. ALG II Monats-Berechnung'!$L$1="Mecklenburg-Vorpommern",INDEX(P259,1),IF('1. ALG II Monats-Berechnung'!$L$1="Niedersachsen",INDEX(R259,1),IF('1. ALG II Monats-Berechnung'!$L$1="Nordrhein-Westfalen",INDEX(T259,1),IF('1. ALG II Monats-Berechnung'!$L$1="Rheinland-Pfalz",INDEX(V259,1),IF('1. ALG II Monats-Berechnung'!$L$1="Saarland",INDEX(X259,1),IF('1. ALG II Monats-Berechnung'!$L$1="Sachsen",INDEX(Z259,1),IF('1. ALG II Monats-Berechnung'!$L$1="Sachsen-Anhalt",INDEX(AB259,1),IF('1. ALG II Monats-Berechnung'!$L$1="Schleswig-Holstein",INDEX(AD259,1),IF('1. ALG II Monats-Berechnung'!$L$1="Thüringen",INDEX(AF259,1),""))))))))))))))))</f>
        <v>Ochtrup, Stadt</v>
      </c>
      <c r="C623" t="str">
        <f>IF('1. ALG II Monats-Berechnung'!$L$1="Baden-Württemberg",INDEX(C259,1),IF('1. ALG II Monats-Berechnung'!$L$1="Bayern",INDEX(E259,1),IF('1. ALG II Monats-Berechnung'!$L$1="Berlin",INDEX(G259,1),IF('1. ALG II Monats-Berechnung'!$L$1="Brandenburg",INDEX(I259,1),IF('1. ALG II Monats-Berechnung'!$L$1="Bremen",INDEX(K259,1),IF('1. ALG II Monats-Berechnung'!$L$1="Hamburg",INDEX(M259,1),IF('1. ALG II Monats-Berechnung'!$L$1="Hessen",INDEX(O259,1),IF('1. ALG II Monats-Berechnung'!$L$1="Mecklenburg-Vorpommern",INDEX(Q259,1),IF('1. ALG II Monats-Berechnung'!$L$1="Niedersachsen",INDEX(S259,1),IF('1. ALG II Monats-Berechnung'!$L$1="Nordrhein-Westfalen",INDEX(U259,1),IF('1. ALG II Monats-Berechnung'!$L$1="Rheinland-Pfalz",INDEX(W259,1),IF('1. ALG II Monats-Berechnung'!$L$1="Saarland",INDEX(Y259,1),IF('1. ALG II Monats-Berechnung'!$L$1="Sachsen",INDEX(AA259,1),IF('1. ALG II Monats-Berechnung'!$L$1="Sachsen-Anhalt",INDEX(AC259,1),IF('1. ALG II Monats-Berechnung'!$L$1="Schleswig-Holstein",INDEX(AE259,1),IF('1. ALG II Monats-Berechnung'!$L$1="Thüringen",INDEX(AG259,1),""))))))))))))))))</f>
        <v>I</v>
      </c>
    </row>
    <row r="624" spans="2:3" x14ac:dyDescent="0.2">
      <c r="B624" t="str">
        <f>IF('1. ALG II Monats-Berechnung'!$L$1="Baden-Württemberg",INDEX(B260,1),IF('1. ALG II Monats-Berechnung'!$L$1="Bayern",INDEX(D260,1),IF('1. ALG II Monats-Berechnung'!$L$1="Berlin",INDEX(F260,1),IF('1. ALG II Monats-Berechnung'!$L$1="Brandenburg",INDEX(H260,1),IF('1. ALG II Monats-Berechnung'!$L$1="Bremen",INDEX(J260,1),IF('1. ALG II Monats-Berechnung'!$L$1="Hamburg",INDEX(L260,1),IF('1. ALG II Monats-Berechnung'!$L$1="Hessen",INDEX(N260,1),IF('1. ALG II Monats-Berechnung'!$L$1="Mecklenburg-Vorpommern",INDEX(P260,1),IF('1. ALG II Monats-Berechnung'!$L$1="Niedersachsen",INDEX(R260,1),IF('1. ALG II Monats-Berechnung'!$L$1="Nordrhein-Westfalen",INDEX(T260,1),IF('1. ALG II Monats-Berechnung'!$L$1="Rheinland-Pfalz",INDEX(V260,1),IF('1. ALG II Monats-Berechnung'!$L$1="Saarland",INDEX(X260,1),IF('1. ALG II Monats-Berechnung'!$L$1="Sachsen",INDEX(Z260,1),IF('1. ALG II Monats-Berechnung'!$L$1="Sachsen-Anhalt",INDEX(AB260,1),IF('1. ALG II Monats-Berechnung'!$L$1="Schleswig-Holstein",INDEX(AD260,1),IF('1. ALG II Monats-Berechnung'!$L$1="Thüringen",INDEX(AF260,1),""))))))))))))))))</f>
        <v>Odenthal</v>
      </c>
      <c r="C624" t="str">
        <f>IF('1. ALG II Monats-Berechnung'!$L$1="Baden-Württemberg",INDEX(C260,1),IF('1. ALG II Monats-Berechnung'!$L$1="Bayern",INDEX(E260,1),IF('1. ALG II Monats-Berechnung'!$L$1="Berlin",INDEX(G260,1),IF('1. ALG II Monats-Berechnung'!$L$1="Brandenburg",INDEX(I260,1),IF('1. ALG II Monats-Berechnung'!$L$1="Bremen",INDEX(K260,1),IF('1. ALG II Monats-Berechnung'!$L$1="Hamburg",INDEX(M260,1),IF('1. ALG II Monats-Berechnung'!$L$1="Hessen",INDEX(O260,1),IF('1. ALG II Monats-Berechnung'!$L$1="Mecklenburg-Vorpommern",INDEX(Q260,1),IF('1. ALG II Monats-Berechnung'!$L$1="Niedersachsen",INDEX(S260,1),IF('1. ALG II Monats-Berechnung'!$L$1="Nordrhein-Westfalen",INDEX(U260,1),IF('1. ALG II Monats-Berechnung'!$L$1="Rheinland-Pfalz",INDEX(W260,1),IF('1. ALG II Monats-Berechnung'!$L$1="Saarland",INDEX(Y260,1),IF('1. ALG II Monats-Berechnung'!$L$1="Sachsen",INDEX(AA260,1),IF('1. ALG II Monats-Berechnung'!$L$1="Sachsen-Anhalt",INDEX(AC260,1),IF('1. ALG II Monats-Berechnung'!$L$1="Schleswig-Holstein",INDEX(AE260,1),IF('1. ALG II Monats-Berechnung'!$L$1="Thüringen",INDEX(AG260,1),""))))))))))))))))</f>
        <v>IV</v>
      </c>
    </row>
    <row r="625" spans="2:3" x14ac:dyDescent="0.2">
      <c r="B625" t="str">
        <f>IF('1. ALG II Monats-Berechnung'!$L$1="Baden-Württemberg",INDEX(B261,1),IF('1. ALG II Monats-Berechnung'!$L$1="Bayern",INDEX(D261,1),IF('1. ALG II Monats-Berechnung'!$L$1="Berlin",INDEX(F261,1),IF('1. ALG II Monats-Berechnung'!$L$1="Brandenburg",INDEX(H261,1),IF('1. ALG II Monats-Berechnung'!$L$1="Bremen",INDEX(J261,1),IF('1. ALG II Monats-Berechnung'!$L$1="Hamburg",INDEX(L261,1),IF('1. ALG II Monats-Berechnung'!$L$1="Hessen",INDEX(N261,1),IF('1. ALG II Monats-Berechnung'!$L$1="Mecklenburg-Vorpommern",INDEX(P261,1),IF('1. ALG II Monats-Berechnung'!$L$1="Niedersachsen",INDEX(R261,1),IF('1. ALG II Monats-Berechnung'!$L$1="Nordrhein-Westfalen",INDEX(T261,1),IF('1. ALG II Monats-Berechnung'!$L$1="Rheinland-Pfalz",INDEX(V261,1),IF('1. ALG II Monats-Berechnung'!$L$1="Saarland",INDEX(X261,1),IF('1. ALG II Monats-Berechnung'!$L$1="Sachsen",INDEX(Z261,1),IF('1. ALG II Monats-Berechnung'!$L$1="Sachsen-Anhalt",INDEX(AB261,1),IF('1. ALG II Monats-Berechnung'!$L$1="Schleswig-Holstein",INDEX(AD261,1),IF('1. ALG II Monats-Berechnung'!$L$1="Thüringen",INDEX(AF261,1),""))))))))))))))))</f>
        <v>Oelde, Stadt</v>
      </c>
      <c r="C625" t="str">
        <f>IF('1. ALG II Monats-Berechnung'!$L$1="Baden-Württemberg",INDEX(C261,1),IF('1. ALG II Monats-Berechnung'!$L$1="Bayern",INDEX(E261,1),IF('1. ALG II Monats-Berechnung'!$L$1="Berlin",INDEX(G261,1),IF('1. ALG II Monats-Berechnung'!$L$1="Brandenburg",INDEX(I261,1),IF('1. ALG II Monats-Berechnung'!$L$1="Bremen",INDEX(K261,1),IF('1. ALG II Monats-Berechnung'!$L$1="Hamburg",INDEX(M261,1),IF('1. ALG II Monats-Berechnung'!$L$1="Hessen",INDEX(O261,1),IF('1. ALG II Monats-Berechnung'!$L$1="Mecklenburg-Vorpommern",INDEX(Q261,1),IF('1. ALG II Monats-Berechnung'!$L$1="Niedersachsen",INDEX(S261,1),IF('1. ALG II Monats-Berechnung'!$L$1="Nordrhein-Westfalen",INDEX(U261,1),IF('1. ALG II Monats-Berechnung'!$L$1="Rheinland-Pfalz",INDEX(W261,1),IF('1. ALG II Monats-Berechnung'!$L$1="Saarland",INDEX(Y261,1),IF('1. ALG II Monats-Berechnung'!$L$1="Sachsen",INDEX(AA261,1),IF('1. ALG II Monats-Berechnung'!$L$1="Sachsen-Anhalt",INDEX(AC261,1),IF('1. ALG II Monats-Berechnung'!$L$1="Schleswig-Holstein",INDEX(AE261,1),IF('1. ALG II Monats-Berechnung'!$L$1="Thüringen",INDEX(AG261,1),""))))))))))))))))</f>
        <v>II</v>
      </c>
    </row>
    <row r="626" spans="2:3" x14ac:dyDescent="0.2">
      <c r="B626" t="str">
        <f>IF('1. ALG II Monats-Berechnung'!$L$1="Baden-Württemberg",INDEX(B262,1),IF('1. ALG II Monats-Berechnung'!$L$1="Bayern",INDEX(D262,1),IF('1. ALG II Monats-Berechnung'!$L$1="Berlin",INDEX(F262,1),IF('1. ALG II Monats-Berechnung'!$L$1="Brandenburg",INDEX(H262,1),IF('1. ALG II Monats-Berechnung'!$L$1="Bremen",INDEX(J262,1),IF('1. ALG II Monats-Berechnung'!$L$1="Hamburg",INDEX(L262,1),IF('1. ALG II Monats-Berechnung'!$L$1="Hessen",INDEX(N262,1),IF('1. ALG II Monats-Berechnung'!$L$1="Mecklenburg-Vorpommern",INDEX(P262,1),IF('1. ALG II Monats-Berechnung'!$L$1="Niedersachsen",INDEX(R262,1),IF('1. ALG II Monats-Berechnung'!$L$1="Nordrhein-Westfalen",INDEX(T262,1),IF('1. ALG II Monats-Berechnung'!$L$1="Rheinland-Pfalz",INDEX(V262,1),IF('1. ALG II Monats-Berechnung'!$L$1="Saarland",INDEX(X262,1),IF('1. ALG II Monats-Berechnung'!$L$1="Sachsen",INDEX(Z262,1),IF('1. ALG II Monats-Berechnung'!$L$1="Sachsen-Anhalt",INDEX(AB262,1),IF('1. ALG II Monats-Berechnung'!$L$1="Schleswig-Holstein",INDEX(AD262,1),IF('1. ALG II Monats-Berechnung'!$L$1="Thüringen",INDEX(AF262,1),""))))))))))))))))</f>
        <v>Oer-Erkenschwick, Stadt</v>
      </c>
      <c r="C626" t="str">
        <f>IF('1. ALG II Monats-Berechnung'!$L$1="Baden-Württemberg",INDEX(C262,1),IF('1. ALG II Monats-Berechnung'!$L$1="Bayern",INDEX(E262,1),IF('1. ALG II Monats-Berechnung'!$L$1="Berlin",INDEX(G262,1),IF('1. ALG II Monats-Berechnung'!$L$1="Brandenburg",INDEX(I262,1),IF('1. ALG II Monats-Berechnung'!$L$1="Bremen",INDEX(K262,1),IF('1. ALG II Monats-Berechnung'!$L$1="Hamburg",INDEX(M262,1),IF('1. ALG II Monats-Berechnung'!$L$1="Hessen",INDEX(O262,1),IF('1. ALG II Monats-Berechnung'!$L$1="Mecklenburg-Vorpommern",INDEX(Q262,1),IF('1. ALG II Monats-Berechnung'!$L$1="Niedersachsen",INDEX(S262,1),IF('1. ALG II Monats-Berechnung'!$L$1="Nordrhein-Westfalen",INDEX(U262,1),IF('1. ALG II Monats-Berechnung'!$L$1="Rheinland-Pfalz",INDEX(W262,1),IF('1. ALG II Monats-Berechnung'!$L$1="Saarland",INDEX(Y262,1),IF('1. ALG II Monats-Berechnung'!$L$1="Sachsen",INDEX(AA262,1),IF('1. ALG II Monats-Berechnung'!$L$1="Sachsen-Anhalt",INDEX(AC262,1),IF('1. ALG II Monats-Berechnung'!$L$1="Schleswig-Holstein",INDEX(AE262,1),IF('1. ALG II Monats-Berechnung'!$L$1="Thüringen",INDEX(AG262,1),""))))))))))))))))</f>
        <v>III</v>
      </c>
    </row>
    <row r="627" spans="2:3" x14ac:dyDescent="0.2">
      <c r="B627" t="str">
        <f>IF('1. ALG II Monats-Berechnung'!$L$1="Baden-Württemberg",INDEX(B263,1),IF('1. ALG II Monats-Berechnung'!$L$1="Bayern",INDEX(D263,1),IF('1. ALG II Monats-Berechnung'!$L$1="Berlin",INDEX(F263,1),IF('1. ALG II Monats-Berechnung'!$L$1="Brandenburg",INDEX(H263,1),IF('1. ALG II Monats-Berechnung'!$L$1="Bremen",INDEX(J263,1),IF('1. ALG II Monats-Berechnung'!$L$1="Hamburg",INDEX(L263,1),IF('1. ALG II Monats-Berechnung'!$L$1="Hessen",INDEX(N263,1),IF('1. ALG II Monats-Berechnung'!$L$1="Mecklenburg-Vorpommern",INDEX(P263,1),IF('1. ALG II Monats-Berechnung'!$L$1="Niedersachsen",INDEX(R263,1),IF('1. ALG II Monats-Berechnung'!$L$1="Nordrhein-Westfalen",INDEX(T263,1),IF('1. ALG II Monats-Berechnung'!$L$1="Rheinland-Pfalz",INDEX(V263,1),IF('1. ALG II Monats-Berechnung'!$L$1="Saarland",INDEX(X263,1),IF('1. ALG II Monats-Berechnung'!$L$1="Sachsen",INDEX(Z263,1),IF('1. ALG II Monats-Berechnung'!$L$1="Sachsen-Anhalt",INDEX(AB263,1),IF('1. ALG II Monats-Berechnung'!$L$1="Schleswig-Holstein",INDEX(AD263,1),IF('1. ALG II Monats-Berechnung'!$L$1="Thüringen",INDEX(AF263,1),""))))))))))))))))</f>
        <v>Olfen, Stadt</v>
      </c>
      <c r="C627" t="str">
        <f>IF('1. ALG II Monats-Berechnung'!$L$1="Baden-Württemberg",INDEX(C263,1),IF('1. ALG II Monats-Berechnung'!$L$1="Bayern",INDEX(E263,1),IF('1. ALG II Monats-Berechnung'!$L$1="Berlin",INDEX(G263,1),IF('1. ALG II Monats-Berechnung'!$L$1="Brandenburg",INDEX(I263,1),IF('1. ALG II Monats-Berechnung'!$L$1="Bremen",INDEX(K263,1),IF('1. ALG II Monats-Berechnung'!$L$1="Hamburg",INDEX(M263,1),IF('1. ALG II Monats-Berechnung'!$L$1="Hessen",INDEX(O263,1),IF('1. ALG II Monats-Berechnung'!$L$1="Mecklenburg-Vorpommern",INDEX(Q263,1),IF('1. ALG II Monats-Berechnung'!$L$1="Niedersachsen",INDEX(S263,1),IF('1. ALG II Monats-Berechnung'!$L$1="Nordrhein-Westfalen",INDEX(U263,1),IF('1. ALG II Monats-Berechnung'!$L$1="Rheinland-Pfalz",INDEX(W263,1),IF('1. ALG II Monats-Berechnung'!$L$1="Saarland",INDEX(Y263,1),IF('1. ALG II Monats-Berechnung'!$L$1="Sachsen",INDEX(AA263,1),IF('1. ALG II Monats-Berechnung'!$L$1="Sachsen-Anhalt",INDEX(AC263,1),IF('1. ALG II Monats-Berechnung'!$L$1="Schleswig-Holstein",INDEX(AE263,1),IF('1. ALG II Monats-Berechnung'!$L$1="Thüringen",INDEX(AG263,1),""))))))))))))))))</f>
        <v>III</v>
      </c>
    </row>
    <row r="628" spans="2:3" x14ac:dyDescent="0.2">
      <c r="B628" t="str">
        <f>IF('1. ALG II Monats-Berechnung'!$L$1="Baden-Württemberg",INDEX(B264,1),IF('1. ALG II Monats-Berechnung'!$L$1="Bayern",INDEX(D264,1),IF('1. ALG II Monats-Berechnung'!$L$1="Berlin",INDEX(F264,1),IF('1. ALG II Monats-Berechnung'!$L$1="Brandenburg",INDEX(H264,1),IF('1. ALG II Monats-Berechnung'!$L$1="Bremen",INDEX(J264,1),IF('1. ALG II Monats-Berechnung'!$L$1="Hamburg",INDEX(L264,1),IF('1. ALG II Monats-Berechnung'!$L$1="Hessen",INDEX(N264,1),IF('1. ALG II Monats-Berechnung'!$L$1="Mecklenburg-Vorpommern",INDEX(P264,1),IF('1. ALG II Monats-Berechnung'!$L$1="Niedersachsen",INDEX(R264,1),IF('1. ALG II Monats-Berechnung'!$L$1="Nordrhein-Westfalen",INDEX(T264,1),IF('1. ALG II Monats-Berechnung'!$L$1="Rheinland-Pfalz",INDEX(V264,1),IF('1. ALG II Monats-Berechnung'!$L$1="Saarland",INDEX(X264,1),IF('1. ALG II Monats-Berechnung'!$L$1="Sachsen",INDEX(Z264,1),IF('1. ALG II Monats-Berechnung'!$L$1="Sachsen-Anhalt",INDEX(AB264,1),IF('1. ALG II Monats-Berechnung'!$L$1="Schleswig-Holstein",INDEX(AD264,1),IF('1. ALG II Monats-Berechnung'!$L$1="Thüringen",INDEX(AF264,1),""))))))))))))))))</f>
        <v>Olpe, Stadt</v>
      </c>
      <c r="C628" t="str">
        <f>IF('1. ALG II Monats-Berechnung'!$L$1="Baden-Württemberg",INDEX(C264,1),IF('1. ALG II Monats-Berechnung'!$L$1="Bayern",INDEX(E264,1),IF('1. ALG II Monats-Berechnung'!$L$1="Berlin",INDEX(G264,1),IF('1. ALG II Monats-Berechnung'!$L$1="Brandenburg",INDEX(I264,1),IF('1. ALG II Monats-Berechnung'!$L$1="Bremen",INDEX(K264,1),IF('1. ALG II Monats-Berechnung'!$L$1="Hamburg",INDEX(M264,1),IF('1. ALG II Monats-Berechnung'!$L$1="Hessen",INDEX(O264,1),IF('1. ALG II Monats-Berechnung'!$L$1="Mecklenburg-Vorpommern",INDEX(Q264,1),IF('1. ALG II Monats-Berechnung'!$L$1="Niedersachsen",INDEX(S264,1),IF('1. ALG II Monats-Berechnung'!$L$1="Nordrhein-Westfalen",INDEX(U264,1),IF('1. ALG II Monats-Berechnung'!$L$1="Rheinland-Pfalz",INDEX(W264,1),IF('1. ALG II Monats-Berechnung'!$L$1="Saarland",INDEX(Y264,1),IF('1. ALG II Monats-Berechnung'!$L$1="Sachsen",INDEX(AA264,1),IF('1. ALG II Monats-Berechnung'!$L$1="Sachsen-Anhalt",INDEX(AC264,1),IF('1. ALG II Monats-Berechnung'!$L$1="Schleswig-Holstein",INDEX(AE264,1),IF('1. ALG II Monats-Berechnung'!$L$1="Thüringen",INDEX(AG264,1),""))))))))))))))))</f>
        <v>II</v>
      </c>
    </row>
    <row r="629" spans="2:3" x14ac:dyDescent="0.2">
      <c r="B629" t="str">
        <f>IF('1. ALG II Monats-Berechnung'!$L$1="Baden-Württemberg",INDEX(B265,1),IF('1. ALG II Monats-Berechnung'!$L$1="Bayern",INDEX(D265,1),IF('1. ALG II Monats-Berechnung'!$L$1="Berlin",INDEX(F265,1),IF('1. ALG II Monats-Berechnung'!$L$1="Brandenburg",INDEX(H265,1),IF('1. ALG II Monats-Berechnung'!$L$1="Bremen",INDEX(J265,1),IF('1. ALG II Monats-Berechnung'!$L$1="Hamburg",INDEX(L265,1),IF('1. ALG II Monats-Berechnung'!$L$1="Hessen",INDEX(N265,1),IF('1. ALG II Monats-Berechnung'!$L$1="Mecklenburg-Vorpommern",INDEX(P265,1),IF('1. ALG II Monats-Berechnung'!$L$1="Niedersachsen",INDEX(R265,1),IF('1. ALG II Monats-Berechnung'!$L$1="Nordrhein-Westfalen",INDEX(T265,1),IF('1. ALG II Monats-Berechnung'!$L$1="Rheinland-Pfalz",INDEX(V265,1),IF('1. ALG II Monats-Berechnung'!$L$1="Saarland",INDEX(X265,1),IF('1. ALG II Monats-Berechnung'!$L$1="Sachsen",INDEX(Z265,1),IF('1. ALG II Monats-Berechnung'!$L$1="Sachsen-Anhalt",INDEX(AB265,1),IF('1. ALG II Monats-Berechnung'!$L$1="Schleswig-Holstein",INDEX(AD265,1),IF('1. ALG II Monats-Berechnung'!$L$1="Thüringen",INDEX(AF265,1),""))))))))))))))))</f>
        <v>Olsberg, Stadt</v>
      </c>
      <c r="C629" t="str">
        <f>IF('1. ALG II Monats-Berechnung'!$L$1="Baden-Württemberg",INDEX(C265,1),IF('1. ALG II Monats-Berechnung'!$L$1="Bayern",INDEX(E265,1),IF('1. ALG II Monats-Berechnung'!$L$1="Berlin",INDEX(G265,1),IF('1. ALG II Monats-Berechnung'!$L$1="Brandenburg",INDEX(I265,1),IF('1. ALG II Monats-Berechnung'!$L$1="Bremen",INDEX(K265,1),IF('1. ALG II Monats-Berechnung'!$L$1="Hamburg",INDEX(M265,1),IF('1. ALG II Monats-Berechnung'!$L$1="Hessen",INDEX(O265,1),IF('1. ALG II Monats-Berechnung'!$L$1="Mecklenburg-Vorpommern",INDEX(Q265,1),IF('1. ALG II Monats-Berechnung'!$L$1="Niedersachsen",INDEX(S265,1),IF('1. ALG II Monats-Berechnung'!$L$1="Nordrhein-Westfalen",INDEX(U265,1),IF('1. ALG II Monats-Berechnung'!$L$1="Rheinland-Pfalz",INDEX(W265,1),IF('1. ALG II Monats-Berechnung'!$L$1="Saarland",INDEX(Y265,1),IF('1. ALG II Monats-Berechnung'!$L$1="Sachsen",INDEX(AA265,1),IF('1. ALG II Monats-Berechnung'!$L$1="Sachsen-Anhalt",INDEX(AC265,1),IF('1. ALG II Monats-Berechnung'!$L$1="Schleswig-Holstein",INDEX(AE265,1),IF('1. ALG II Monats-Berechnung'!$L$1="Thüringen",INDEX(AG265,1),""))))))))))))))))</f>
        <v>I</v>
      </c>
    </row>
    <row r="630" spans="2:3" x14ac:dyDescent="0.2">
      <c r="B630" t="str">
        <f>IF('1. ALG II Monats-Berechnung'!$L$1="Baden-Württemberg",INDEX(B266,1),IF('1. ALG II Monats-Berechnung'!$L$1="Bayern",INDEX(D266,1),IF('1. ALG II Monats-Berechnung'!$L$1="Berlin",INDEX(F266,1),IF('1. ALG II Monats-Berechnung'!$L$1="Brandenburg",INDEX(H266,1),IF('1. ALG II Monats-Berechnung'!$L$1="Bremen",INDEX(J266,1),IF('1. ALG II Monats-Berechnung'!$L$1="Hamburg",INDEX(L266,1),IF('1. ALG II Monats-Berechnung'!$L$1="Hessen",INDEX(N266,1),IF('1. ALG II Monats-Berechnung'!$L$1="Mecklenburg-Vorpommern",INDEX(P266,1),IF('1. ALG II Monats-Berechnung'!$L$1="Niedersachsen",INDEX(R266,1),IF('1. ALG II Monats-Berechnung'!$L$1="Nordrhein-Westfalen",INDEX(T266,1),IF('1. ALG II Monats-Berechnung'!$L$1="Rheinland-Pfalz",INDEX(V266,1),IF('1. ALG II Monats-Berechnung'!$L$1="Saarland",INDEX(X266,1),IF('1. ALG II Monats-Berechnung'!$L$1="Sachsen",INDEX(Z266,1),IF('1. ALG II Monats-Berechnung'!$L$1="Sachsen-Anhalt",INDEX(AB266,1),IF('1. ALG II Monats-Berechnung'!$L$1="Schleswig-Holstein",INDEX(AD266,1),IF('1. ALG II Monats-Berechnung'!$L$1="Thüringen",INDEX(AF266,1),""))))))))))))))))</f>
        <v>Örlinghausen, Stadt</v>
      </c>
      <c r="C630" t="str">
        <f>IF('1. ALG II Monats-Berechnung'!$L$1="Baden-Württemberg",INDEX(C266,1),IF('1. ALG II Monats-Berechnung'!$L$1="Bayern",INDEX(E266,1),IF('1. ALG II Monats-Berechnung'!$L$1="Berlin",INDEX(G266,1),IF('1. ALG II Monats-Berechnung'!$L$1="Brandenburg",INDEX(I266,1),IF('1. ALG II Monats-Berechnung'!$L$1="Bremen",INDEX(K266,1),IF('1. ALG II Monats-Berechnung'!$L$1="Hamburg",INDEX(M266,1),IF('1. ALG II Monats-Berechnung'!$L$1="Hessen",INDEX(O266,1),IF('1. ALG II Monats-Berechnung'!$L$1="Mecklenburg-Vorpommern",INDEX(Q266,1),IF('1. ALG II Monats-Berechnung'!$L$1="Niedersachsen",INDEX(S266,1),IF('1. ALG II Monats-Berechnung'!$L$1="Nordrhein-Westfalen",INDEX(U266,1),IF('1. ALG II Monats-Berechnung'!$L$1="Rheinland-Pfalz",INDEX(W266,1),IF('1. ALG II Monats-Berechnung'!$L$1="Saarland",INDEX(Y266,1),IF('1. ALG II Monats-Berechnung'!$L$1="Sachsen",INDEX(AA266,1),IF('1. ALG II Monats-Berechnung'!$L$1="Sachsen-Anhalt",INDEX(AC266,1),IF('1. ALG II Monats-Berechnung'!$L$1="Schleswig-Holstein",INDEX(AE266,1),IF('1. ALG II Monats-Berechnung'!$L$1="Thüringen",INDEX(AG266,1),""))))))))))))))))</f>
        <v>II</v>
      </c>
    </row>
    <row r="631" spans="2:3" x14ac:dyDescent="0.2">
      <c r="B631" t="str">
        <f>IF('1. ALG II Monats-Berechnung'!$L$1="Baden-Württemberg",INDEX(B267,1),IF('1. ALG II Monats-Berechnung'!$L$1="Bayern",INDEX(D267,1),IF('1. ALG II Monats-Berechnung'!$L$1="Berlin",INDEX(F267,1),IF('1. ALG II Monats-Berechnung'!$L$1="Brandenburg",INDEX(H267,1),IF('1. ALG II Monats-Berechnung'!$L$1="Bremen",INDEX(J267,1),IF('1. ALG II Monats-Berechnung'!$L$1="Hamburg",INDEX(L267,1),IF('1. ALG II Monats-Berechnung'!$L$1="Hessen",INDEX(N267,1),IF('1. ALG II Monats-Berechnung'!$L$1="Mecklenburg-Vorpommern",INDEX(P267,1),IF('1. ALG II Monats-Berechnung'!$L$1="Niedersachsen",INDEX(R267,1),IF('1. ALG II Monats-Berechnung'!$L$1="Nordrhein-Westfalen",INDEX(T267,1),IF('1. ALG II Monats-Berechnung'!$L$1="Rheinland-Pfalz",INDEX(V267,1),IF('1. ALG II Monats-Berechnung'!$L$1="Saarland",INDEX(X267,1),IF('1. ALG II Monats-Berechnung'!$L$1="Sachsen",INDEX(Z267,1),IF('1. ALG II Monats-Berechnung'!$L$1="Sachsen-Anhalt",INDEX(AB267,1),IF('1. ALG II Monats-Berechnung'!$L$1="Schleswig-Holstein",INDEX(AD267,1),IF('1. ALG II Monats-Berechnung'!$L$1="Thüringen",INDEX(AF267,1),""))))))))))))))))</f>
        <v>Ostbevern</v>
      </c>
      <c r="C631" t="str">
        <f>IF('1. ALG II Monats-Berechnung'!$L$1="Baden-Württemberg",INDEX(C267,1),IF('1. ALG II Monats-Berechnung'!$L$1="Bayern",INDEX(E267,1),IF('1. ALG II Monats-Berechnung'!$L$1="Berlin",INDEX(G267,1),IF('1. ALG II Monats-Berechnung'!$L$1="Brandenburg",INDEX(I267,1),IF('1. ALG II Monats-Berechnung'!$L$1="Bremen",INDEX(K267,1),IF('1. ALG II Monats-Berechnung'!$L$1="Hamburg",INDEX(M267,1),IF('1. ALG II Monats-Berechnung'!$L$1="Hessen",INDEX(O267,1),IF('1. ALG II Monats-Berechnung'!$L$1="Mecklenburg-Vorpommern",INDEX(Q267,1),IF('1. ALG II Monats-Berechnung'!$L$1="Niedersachsen",INDEX(S267,1),IF('1. ALG II Monats-Berechnung'!$L$1="Nordrhein-Westfalen",INDEX(U267,1),IF('1. ALG II Monats-Berechnung'!$L$1="Rheinland-Pfalz",INDEX(W267,1),IF('1. ALG II Monats-Berechnung'!$L$1="Saarland",INDEX(Y267,1),IF('1. ALG II Monats-Berechnung'!$L$1="Sachsen",INDEX(AA267,1),IF('1. ALG II Monats-Berechnung'!$L$1="Sachsen-Anhalt",INDEX(AC267,1),IF('1. ALG II Monats-Berechnung'!$L$1="Schleswig-Holstein",INDEX(AE267,1),IF('1. ALG II Monats-Berechnung'!$L$1="Thüringen",INDEX(AG267,1),""))))))))))))))))</f>
        <v>II</v>
      </c>
    </row>
    <row r="632" spans="2:3" x14ac:dyDescent="0.2">
      <c r="B632" t="str">
        <f>IF('1. ALG II Monats-Berechnung'!$L$1="Baden-Württemberg",INDEX(B268,1),IF('1. ALG II Monats-Berechnung'!$L$1="Bayern",INDEX(D268,1),IF('1. ALG II Monats-Berechnung'!$L$1="Berlin",INDEX(F268,1),IF('1. ALG II Monats-Berechnung'!$L$1="Brandenburg",INDEX(H268,1),IF('1. ALG II Monats-Berechnung'!$L$1="Bremen",INDEX(J268,1),IF('1. ALG II Monats-Berechnung'!$L$1="Hamburg",INDEX(L268,1),IF('1. ALG II Monats-Berechnung'!$L$1="Hessen",INDEX(N268,1),IF('1. ALG II Monats-Berechnung'!$L$1="Mecklenburg-Vorpommern",INDEX(P268,1),IF('1. ALG II Monats-Berechnung'!$L$1="Niedersachsen",INDEX(R268,1),IF('1. ALG II Monats-Berechnung'!$L$1="Nordrhein-Westfalen",INDEX(T268,1),IF('1. ALG II Monats-Berechnung'!$L$1="Rheinland-Pfalz",INDEX(V268,1),IF('1. ALG II Monats-Berechnung'!$L$1="Saarland",INDEX(X268,1),IF('1. ALG II Monats-Berechnung'!$L$1="Sachsen",INDEX(Z268,1),IF('1. ALG II Monats-Berechnung'!$L$1="Sachsen-Anhalt",INDEX(AB268,1),IF('1. ALG II Monats-Berechnung'!$L$1="Schleswig-Holstein",INDEX(AD268,1),IF('1. ALG II Monats-Berechnung'!$L$1="Thüringen",INDEX(AF268,1),""))))))))))))))))</f>
        <v>Overath</v>
      </c>
      <c r="C632" t="str">
        <f>IF('1. ALG II Monats-Berechnung'!$L$1="Baden-Württemberg",INDEX(C268,1),IF('1. ALG II Monats-Berechnung'!$L$1="Bayern",INDEX(E268,1),IF('1. ALG II Monats-Berechnung'!$L$1="Berlin",INDEX(G268,1),IF('1. ALG II Monats-Berechnung'!$L$1="Brandenburg",INDEX(I268,1),IF('1. ALG II Monats-Berechnung'!$L$1="Bremen",INDEX(K268,1),IF('1. ALG II Monats-Berechnung'!$L$1="Hamburg",INDEX(M268,1),IF('1. ALG II Monats-Berechnung'!$L$1="Hessen",INDEX(O268,1),IF('1. ALG II Monats-Berechnung'!$L$1="Mecklenburg-Vorpommern",INDEX(Q268,1),IF('1. ALG II Monats-Berechnung'!$L$1="Niedersachsen",INDEX(S268,1),IF('1. ALG II Monats-Berechnung'!$L$1="Nordrhein-Westfalen",INDEX(U268,1),IF('1. ALG II Monats-Berechnung'!$L$1="Rheinland-Pfalz",INDEX(W268,1),IF('1. ALG II Monats-Berechnung'!$L$1="Saarland",INDEX(Y268,1),IF('1. ALG II Monats-Berechnung'!$L$1="Sachsen",INDEX(AA268,1),IF('1. ALG II Monats-Berechnung'!$L$1="Sachsen-Anhalt",INDEX(AC268,1),IF('1. ALG II Monats-Berechnung'!$L$1="Schleswig-Holstein",INDEX(AE268,1),IF('1. ALG II Monats-Berechnung'!$L$1="Thüringen",INDEX(AG268,1),""))))))))))))))))</f>
        <v>IV</v>
      </c>
    </row>
    <row r="633" spans="2:3" x14ac:dyDescent="0.2">
      <c r="B633" t="str">
        <f>IF('1. ALG II Monats-Berechnung'!$L$1="Baden-Württemberg",INDEX(B269,1),IF('1. ALG II Monats-Berechnung'!$L$1="Bayern",INDEX(D269,1),IF('1. ALG II Monats-Berechnung'!$L$1="Berlin",INDEX(F269,1),IF('1. ALG II Monats-Berechnung'!$L$1="Brandenburg",INDEX(H269,1),IF('1. ALG II Monats-Berechnung'!$L$1="Bremen",INDEX(J269,1),IF('1. ALG II Monats-Berechnung'!$L$1="Hamburg",INDEX(L269,1),IF('1. ALG II Monats-Berechnung'!$L$1="Hessen",INDEX(N269,1),IF('1. ALG II Monats-Berechnung'!$L$1="Mecklenburg-Vorpommern",INDEX(P269,1),IF('1. ALG II Monats-Berechnung'!$L$1="Niedersachsen",INDEX(R269,1),IF('1. ALG II Monats-Berechnung'!$L$1="Nordrhein-Westfalen",INDEX(T269,1),IF('1. ALG II Monats-Berechnung'!$L$1="Rheinland-Pfalz",INDEX(V269,1),IF('1. ALG II Monats-Berechnung'!$L$1="Saarland",INDEX(X269,1),IF('1. ALG II Monats-Berechnung'!$L$1="Sachsen",INDEX(Z269,1),IF('1. ALG II Monats-Berechnung'!$L$1="Sachsen-Anhalt",INDEX(AB269,1),IF('1. ALG II Monats-Berechnung'!$L$1="Schleswig-Holstein",INDEX(AD269,1),IF('1. ALG II Monats-Berechnung'!$L$1="Thüringen",INDEX(AF269,1),""))))))))))))))))</f>
        <v>Paderborn, Stadt</v>
      </c>
      <c r="C633" t="str">
        <f>IF('1. ALG II Monats-Berechnung'!$L$1="Baden-Württemberg",INDEX(C269,1),IF('1. ALG II Monats-Berechnung'!$L$1="Bayern",INDEX(E269,1),IF('1. ALG II Monats-Berechnung'!$L$1="Berlin",INDEX(G269,1),IF('1. ALG II Monats-Berechnung'!$L$1="Brandenburg",INDEX(I269,1),IF('1. ALG II Monats-Berechnung'!$L$1="Bremen",INDEX(K269,1),IF('1. ALG II Monats-Berechnung'!$L$1="Hamburg",INDEX(M269,1),IF('1. ALG II Monats-Berechnung'!$L$1="Hessen",INDEX(O269,1),IF('1. ALG II Monats-Berechnung'!$L$1="Mecklenburg-Vorpommern",INDEX(Q269,1),IF('1. ALG II Monats-Berechnung'!$L$1="Niedersachsen",INDEX(S269,1),IF('1. ALG II Monats-Berechnung'!$L$1="Nordrhein-Westfalen",INDEX(U269,1),IF('1. ALG II Monats-Berechnung'!$L$1="Rheinland-Pfalz",INDEX(W269,1),IF('1. ALG II Monats-Berechnung'!$L$1="Saarland",INDEX(Y269,1),IF('1. ALG II Monats-Berechnung'!$L$1="Sachsen",INDEX(AA269,1),IF('1. ALG II Monats-Berechnung'!$L$1="Sachsen-Anhalt",INDEX(AC269,1),IF('1. ALG II Monats-Berechnung'!$L$1="Schleswig-Holstein",INDEX(AE269,1),IF('1. ALG II Monats-Berechnung'!$L$1="Thüringen",INDEX(AG269,1),""))))))))))))))))</f>
        <v>II</v>
      </c>
    </row>
    <row r="634" spans="2:3" x14ac:dyDescent="0.2">
      <c r="B634" t="str">
        <f>IF('1. ALG II Monats-Berechnung'!$L$1="Baden-Württemberg",INDEX(B270,1),IF('1. ALG II Monats-Berechnung'!$L$1="Bayern",INDEX(D270,1),IF('1. ALG II Monats-Berechnung'!$L$1="Berlin",INDEX(F270,1),IF('1. ALG II Monats-Berechnung'!$L$1="Brandenburg",INDEX(H270,1),IF('1. ALG II Monats-Berechnung'!$L$1="Bremen",INDEX(J270,1),IF('1. ALG II Monats-Berechnung'!$L$1="Hamburg",INDEX(L270,1),IF('1. ALG II Monats-Berechnung'!$L$1="Hessen",INDEX(N270,1),IF('1. ALG II Monats-Berechnung'!$L$1="Mecklenburg-Vorpommern",INDEX(P270,1),IF('1. ALG II Monats-Berechnung'!$L$1="Niedersachsen",INDEX(R270,1),IF('1. ALG II Monats-Berechnung'!$L$1="Nordrhein-Westfalen",INDEX(T270,1),IF('1. ALG II Monats-Berechnung'!$L$1="Rheinland-Pfalz",INDEX(V270,1),IF('1. ALG II Monats-Berechnung'!$L$1="Saarland",INDEX(X270,1),IF('1. ALG II Monats-Berechnung'!$L$1="Sachsen",INDEX(Z270,1),IF('1. ALG II Monats-Berechnung'!$L$1="Sachsen-Anhalt",INDEX(AB270,1),IF('1. ALG II Monats-Berechnung'!$L$1="Schleswig-Holstein",INDEX(AD270,1),IF('1. ALG II Monats-Berechnung'!$L$1="Thüringen",INDEX(AF270,1),""))))))))))))))))</f>
        <v>Petershagen, Stadt</v>
      </c>
      <c r="C634" t="str">
        <f>IF('1. ALG II Monats-Berechnung'!$L$1="Baden-Württemberg",INDEX(C270,1),IF('1. ALG II Monats-Berechnung'!$L$1="Bayern",INDEX(E270,1),IF('1. ALG II Monats-Berechnung'!$L$1="Berlin",INDEX(G270,1),IF('1. ALG II Monats-Berechnung'!$L$1="Brandenburg",INDEX(I270,1),IF('1. ALG II Monats-Berechnung'!$L$1="Bremen",INDEX(K270,1),IF('1. ALG II Monats-Berechnung'!$L$1="Hamburg",INDEX(M270,1),IF('1. ALG II Monats-Berechnung'!$L$1="Hessen",INDEX(O270,1),IF('1. ALG II Monats-Berechnung'!$L$1="Mecklenburg-Vorpommern",INDEX(Q270,1),IF('1. ALG II Monats-Berechnung'!$L$1="Niedersachsen",INDEX(S270,1),IF('1. ALG II Monats-Berechnung'!$L$1="Nordrhein-Westfalen",INDEX(U270,1),IF('1. ALG II Monats-Berechnung'!$L$1="Rheinland-Pfalz",INDEX(W270,1),IF('1. ALG II Monats-Berechnung'!$L$1="Saarland",INDEX(Y270,1),IF('1. ALG II Monats-Berechnung'!$L$1="Sachsen",INDEX(AA270,1),IF('1. ALG II Monats-Berechnung'!$L$1="Sachsen-Anhalt",INDEX(AC270,1),IF('1. ALG II Monats-Berechnung'!$L$1="Schleswig-Holstein",INDEX(AE270,1),IF('1. ALG II Monats-Berechnung'!$L$1="Thüringen",INDEX(AG270,1),""))))))))))))))))</f>
        <v>I</v>
      </c>
    </row>
    <row r="635" spans="2:3" x14ac:dyDescent="0.2">
      <c r="B635" t="str">
        <f>IF('1. ALG II Monats-Berechnung'!$L$1="Baden-Württemberg",INDEX(B271,1),IF('1. ALG II Monats-Berechnung'!$L$1="Bayern",INDEX(D271,1),IF('1. ALG II Monats-Berechnung'!$L$1="Berlin",INDEX(F271,1),IF('1. ALG II Monats-Berechnung'!$L$1="Brandenburg",INDEX(H271,1),IF('1. ALG II Monats-Berechnung'!$L$1="Bremen",INDEX(J271,1),IF('1. ALG II Monats-Berechnung'!$L$1="Hamburg",INDEX(L271,1),IF('1. ALG II Monats-Berechnung'!$L$1="Hessen",INDEX(N271,1),IF('1. ALG II Monats-Berechnung'!$L$1="Mecklenburg-Vorpommern",INDEX(P271,1),IF('1. ALG II Monats-Berechnung'!$L$1="Niedersachsen",INDEX(R271,1),IF('1. ALG II Monats-Berechnung'!$L$1="Nordrhein-Westfalen",INDEX(T271,1),IF('1. ALG II Monats-Berechnung'!$L$1="Rheinland-Pfalz",INDEX(V271,1),IF('1. ALG II Monats-Berechnung'!$L$1="Saarland",INDEX(X271,1),IF('1. ALG II Monats-Berechnung'!$L$1="Sachsen",INDEX(Z271,1),IF('1. ALG II Monats-Berechnung'!$L$1="Sachsen-Anhalt",INDEX(AB271,1),IF('1. ALG II Monats-Berechnung'!$L$1="Schleswig-Holstein",INDEX(AD271,1),IF('1. ALG II Monats-Berechnung'!$L$1="Thüringen",INDEX(AF271,1),""))))))))))))))))</f>
        <v>Plettenberg, Stadt</v>
      </c>
      <c r="C635" t="str">
        <f>IF('1. ALG II Monats-Berechnung'!$L$1="Baden-Württemberg",INDEX(C271,1),IF('1. ALG II Monats-Berechnung'!$L$1="Bayern",INDEX(E271,1),IF('1. ALG II Monats-Berechnung'!$L$1="Berlin",INDEX(G271,1),IF('1. ALG II Monats-Berechnung'!$L$1="Brandenburg",INDEX(I271,1),IF('1. ALG II Monats-Berechnung'!$L$1="Bremen",INDEX(K271,1),IF('1. ALG II Monats-Berechnung'!$L$1="Hamburg",INDEX(M271,1),IF('1. ALG II Monats-Berechnung'!$L$1="Hessen",INDEX(O271,1),IF('1. ALG II Monats-Berechnung'!$L$1="Mecklenburg-Vorpommern",INDEX(Q271,1),IF('1. ALG II Monats-Berechnung'!$L$1="Niedersachsen",INDEX(S271,1),IF('1. ALG II Monats-Berechnung'!$L$1="Nordrhein-Westfalen",INDEX(U271,1),IF('1. ALG II Monats-Berechnung'!$L$1="Rheinland-Pfalz",INDEX(W271,1),IF('1. ALG II Monats-Berechnung'!$L$1="Saarland",INDEX(Y271,1),IF('1. ALG II Monats-Berechnung'!$L$1="Sachsen",INDEX(AA271,1),IF('1. ALG II Monats-Berechnung'!$L$1="Sachsen-Anhalt",INDEX(AC271,1),IF('1. ALG II Monats-Berechnung'!$L$1="Schleswig-Holstein",INDEX(AE271,1),IF('1. ALG II Monats-Berechnung'!$L$1="Thüringen",INDEX(AG271,1),""))))))))))))))))</f>
        <v>II</v>
      </c>
    </row>
    <row r="636" spans="2:3" x14ac:dyDescent="0.2">
      <c r="B636" t="str">
        <f>IF('1. ALG II Monats-Berechnung'!$L$1="Baden-Württemberg",INDEX(B272,1),IF('1. ALG II Monats-Berechnung'!$L$1="Bayern",INDEX(D272,1),IF('1. ALG II Monats-Berechnung'!$L$1="Berlin",INDEX(F272,1),IF('1. ALG II Monats-Berechnung'!$L$1="Brandenburg",INDEX(H272,1),IF('1. ALG II Monats-Berechnung'!$L$1="Bremen",INDEX(J272,1),IF('1. ALG II Monats-Berechnung'!$L$1="Hamburg",INDEX(L272,1),IF('1. ALG II Monats-Berechnung'!$L$1="Hessen",INDEX(N272,1),IF('1. ALG II Monats-Berechnung'!$L$1="Mecklenburg-Vorpommern",INDEX(P272,1),IF('1. ALG II Monats-Berechnung'!$L$1="Niedersachsen",INDEX(R272,1),IF('1. ALG II Monats-Berechnung'!$L$1="Nordrhein-Westfalen",INDEX(T272,1),IF('1. ALG II Monats-Berechnung'!$L$1="Rheinland-Pfalz",INDEX(V272,1),IF('1. ALG II Monats-Berechnung'!$L$1="Saarland",INDEX(X272,1),IF('1. ALG II Monats-Berechnung'!$L$1="Sachsen",INDEX(Z272,1),IF('1. ALG II Monats-Berechnung'!$L$1="Sachsen-Anhalt",INDEX(AB272,1),IF('1. ALG II Monats-Berechnung'!$L$1="Schleswig-Holstein",INDEX(AD272,1),IF('1. ALG II Monats-Berechnung'!$L$1="Thüringen",INDEX(AF272,1),""))))))))))))))))</f>
        <v>Porta Westfalica, Stadt</v>
      </c>
      <c r="C636" t="str">
        <f>IF('1. ALG II Monats-Berechnung'!$L$1="Baden-Württemberg",INDEX(C272,1),IF('1. ALG II Monats-Berechnung'!$L$1="Bayern",INDEX(E272,1),IF('1. ALG II Monats-Berechnung'!$L$1="Berlin",INDEX(G272,1),IF('1. ALG II Monats-Berechnung'!$L$1="Brandenburg",INDEX(I272,1),IF('1. ALG II Monats-Berechnung'!$L$1="Bremen",INDEX(K272,1),IF('1. ALG II Monats-Berechnung'!$L$1="Hamburg",INDEX(M272,1),IF('1. ALG II Monats-Berechnung'!$L$1="Hessen",INDEX(O272,1),IF('1. ALG II Monats-Berechnung'!$L$1="Mecklenburg-Vorpommern",INDEX(Q272,1),IF('1. ALG II Monats-Berechnung'!$L$1="Niedersachsen",INDEX(S272,1),IF('1. ALG II Monats-Berechnung'!$L$1="Nordrhein-Westfalen",INDEX(U272,1),IF('1. ALG II Monats-Berechnung'!$L$1="Rheinland-Pfalz",INDEX(W272,1),IF('1. ALG II Monats-Berechnung'!$L$1="Saarland",INDEX(Y272,1),IF('1. ALG II Monats-Berechnung'!$L$1="Sachsen",INDEX(AA272,1),IF('1. ALG II Monats-Berechnung'!$L$1="Sachsen-Anhalt",INDEX(AC272,1),IF('1. ALG II Monats-Berechnung'!$L$1="Schleswig-Holstein",INDEX(AE272,1),IF('1. ALG II Monats-Berechnung'!$L$1="Thüringen",INDEX(AG272,1),""))))))))))))))))</f>
        <v>I</v>
      </c>
    </row>
    <row r="637" spans="2:3" x14ac:dyDescent="0.2">
      <c r="B637" t="str">
        <f>IF('1. ALG II Monats-Berechnung'!$L$1="Baden-Württemberg",INDEX(B273,1),IF('1. ALG II Monats-Berechnung'!$L$1="Bayern",INDEX(D273,1),IF('1. ALG II Monats-Berechnung'!$L$1="Berlin",INDEX(F273,1),IF('1. ALG II Monats-Berechnung'!$L$1="Brandenburg",INDEX(H273,1),IF('1. ALG II Monats-Berechnung'!$L$1="Bremen",INDEX(J273,1),IF('1. ALG II Monats-Berechnung'!$L$1="Hamburg",INDEX(L273,1),IF('1. ALG II Monats-Berechnung'!$L$1="Hessen",INDEX(N273,1),IF('1. ALG II Monats-Berechnung'!$L$1="Mecklenburg-Vorpommern",INDEX(P273,1),IF('1. ALG II Monats-Berechnung'!$L$1="Niedersachsen",INDEX(R273,1),IF('1. ALG II Monats-Berechnung'!$L$1="Nordrhein-Westfalen",INDEX(T273,1),IF('1. ALG II Monats-Berechnung'!$L$1="Rheinland-Pfalz",INDEX(V273,1),IF('1. ALG II Monats-Berechnung'!$L$1="Saarland",INDEX(X273,1),IF('1. ALG II Monats-Berechnung'!$L$1="Sachsen",INDEX(Z273,1),IF('1. ALG II Monats-Berechnung'!$L$1="Sachsen-Anhalt",INDEX(AB273,1),IF('1. ALG II Monats-Berechnung'!$L$1="Schleswig-Holstein",INDEX(AD273,1),IF('1. ALG II Monats-Berechnung'!$L$1="Thüringen",INDEX(AF273,1),""))))))))))))))))</f>
        <v>Preussisch Oldendorf, Stadt</v>
      </c>
      <c r="C637" t="str">
        <f>IF('1. ALG II Monats-Berechnung'!$L$1="Baden-Württemberg",INDEX(C273,1),IF('1. ALG II Monats-Berechnung'!$L$1="Bayern",INDEX(E273,1),IF('1. ALG II Monats-Berechnung'!$L$1="Berlin",INDEX(G273,1),IF('1. ALG II Monats-Berechnung'!$L$1="Brandenburg",INDEX(I273,1),IF('1. ALG II Monats-Berechnung'!$L$1="Bremen",INDEX(K273,1),IF('1. ALG II Monats-Berechnung'!$L$1="Hamburg",INDEX(M273,1),IF('1. ALG II Monats-Berechnung'!$L$1="Hessen",INDEX(O273,1),IF('1. ALG II Monats-Berechnung'!$L$1="Mecklenburg-Vorpommern",INDEX(Q273,1),IF('1. ALG II Monats-Berechnung'!$L$1="Niedersachsen",INDEX(S273,1),IF('1. ALG II Monats-Berechnung'!$L$1="Nordrhein-Westfalen",INDEX(U273,1),IF('1. ALG II Monats-Berechnung'!$L$1="Rheinland-Pfalz",INDEX(W273,1),IF('1. ALG II Monats-Berechnung'!$L$1="Saarland",INDEX(Y273,1),IF('1. ALG II Monats-Berechnung'!$L$1="Sachsen",INDEX(AA273,1),IF('1. ALG II Monats-Berechnung'!$L$1="Sachsen-Anhalt",INDEX(AC273,1),IF('1. ALG II Monats-Berechnung'!$L$1="Schleswig-Holstein",INDEX(AE273,1),IF('1. ALG II Monats-Berechnung'!$L$1="Thüringen",INDEX(AG273,1),""))))))))))))))))</f>
        <v>I</v>
      </c>
    </row>
    <row r="638" spans="2:3" x14ac:dyDescent="0.2">
      <c r="B638" t="str">
        <f>IF('1. ALG II Monats-Berechnung'!$L$1="Baden-Württemberg",INDEX(B274,1),IF('1. ALG II Monats-Berechnung'!$L$1="Bayern",INDEX(D274,1),IF('1. ALG II Monats-Berechnung'!$L$1="Berlin",INDEX(F274,1),IF('1. ALG II Monats-Berechnung'!$L$1="Brandenburg",INDEX(H274,1),IF('1. ALG II Monats-Berechnung'!$L$1="Bremen",INDEX(J274,1),IF('1. ALG II Monats-Berechnung'!$L$1="Hamburg",INDEX(L274,1),IF('1. ALG II Monats-Berechnung'!$L$1="Hessen",INDEX(N274,1),IF('1. ALG II Monats-Berechnung'!$L$1="Mecklenburg-Vorpommern",INDEX(P274,1),IF('1. ALG II Monats-Berechnung'!$L$1="Niedersachsen",INDEX(R274,1),IF('1. ALG II Monats-Berechnung'!$L$1="Nordrhein-Westfalen",INDEX(T274,1),IF('1. ALG II Monats-Berechnung'!$L$1="Rheinland-Pfalz",INDEX(V274,1),IF('1. ALG II Monats-Berechnung'!$L$1="Saarland",INDEX(X274,1),IF('1. ALG II Monats-Berechnung'!$L$1="Sachsen",INDEX(Z274,1),IF('1. ALG II Monats-Berechnung'!$L$1="Sachsen-Anhalt",INDEX(AB274,1),IF('1. ALG II Monats-Berechnung'!$L$1="Schleswig-Holstein",INDEX(AD274,1),IF('1. ALG II Monats-Berechnung'!$L$1="Thüringen",INDEX(AF274,1),""))))))))))))))))</f>
        <v>Pulheim, Stadt</v>
      </c>
      <c r="C638" t="str">
        <f>IF('1. ALG II Monats-Berechnung'!$L$1="Baden-Württemberg",INDEX(C274,1),IF('1. ALG II Monats-Berechnung'!$L$1="Bayern",INDEX(E274,1),IF('1. ALG II Monats-Berechnung'!$L$1="Berlin",INDEX(G274,1),IF('1. ALG II Monats-Berechnung'!$L$1="Brandenburg",INDEX(I274,1),IF('1. ALG II Monats-Berechnung'!$L$1="Bremen",INDEX(K274,1),IF('1. ALG II Monats-Berechnung'!$L$1="Hamburg",INDEX(M274,1),IF('1. ALG II Monats-Berechnung'!$L$1="Hessen",INDEX(O274,1),IF('1. ALG II Monats-Berechnung'!$L$1="Mecklenburg-Vorpommern",INDEX(Q274,1),IF('1. ALG II Monats-Berechnung'!$L$1="Niedersachsen",INDEX(S274,1),IF('1. ALG II Monats-Berechnung'!$L$1="Nordrhein-Westfalen",INDEX(U274,1),IF('1. ALG II Monats-Berechnung'!$L$1="Rheinland-Pfalz",INDEX(W274,1),IF('1. ALG II Monats-Berechnung'!$L$1="Saarland",INDEX(Y274,1),IF('1. ALG II Monats-Berechnung'!$L$1="Sachsen",INDEX(AA274,1),IF('1. ALG II Monats-Berechnung'!$L$1="Sachsen-Anhalt",INDEX(AC274,1),IF('1. ALG II Monats-Berechnung'!$L$1="Schleswig-Holstein",INDEX(AE274,1),IF('1. ALG II Monats-Berechnung'!$L$1="Thüringen",INDEX(AG274,1),""))))))))))))))))</f>
        <v>V</v>
      </c>
    </row>
    <row r="639" spans="2:3" x14ac:dyDescent="0.2">
      <c r="B639" t="str">
        <f>IF('1. ALG II Monats-Berechnung'!$L$1="Baden-Württemberg",INDEX(B275,1),IF('1. ALG II Monats-Berechnung'!$L$1="Bayern",INDEX(D275,1),IF('1. ALG II Monats-Berechnung'!$L$1="Berlin",INDEX(F275,1),IF('1. ALG II Monats-Berechnung'!$L$1="Brandenburg",INDEX(H275,1),IF('1. ALG II Monats-Berechnung'!$L$1="Bremen",INDEX(J275,1),IF('1. ALG II Monats-Berechnung'!$L$1="Hamburg",INDEX(L275,1),IF('1. ALG II Monats-Berechnung'!$L$1="Hessen",INDEX(N275,1),IF('1. ALG II Monats-Berechnung'!$L$1="Mecklenburg-Vorpommern",INDEX(P275,1),IF('1. ALG II Monats-Berechnung'!$L$1="Niedersachsen",INDEX(R275,1),IF('1. ALG II Monats-Berechnung'!$L$1="Nordrhein-Westfalen",INDEX(T275,1),IF('1. ALG II Monats-Berechnung'!$L$1="Rheinland-Pfalz",INDEX(V275,1),IF('1. ALG II Monats-Berechnung'!$L$1="Saarland",INDEX(X275,1),IF('1. ALG II Monats-Berechnung'!$L$1="Sachsen",INDEX(Z275,1),IF('1. ALG II Monats-Berechnung'!$L$1="Sachsen-Anhalt",INDEX(AB275,1),IF('1. ALG II Monats-Berechnung'!$L$1="Schleswig-Holstein",INDEX(AD275,1),IF('1. ALG II Monats-Berechnung'!$L$1="Thüringen",INDEX(AF275,1),""))))))))))))))))</f>
        <v>Radevormwald, Stadt</v>
      </c>
      <c r="C639" t="str">
        <f>IF('1. ALG II Monats-Berechnung'!$L$1="Baden-Württemberg",INDEX(C275,1),IF('1. ALG II Monats-Berechnung'!$L$1="Bayern",INDEX(E275,1),IF('1. ALG II Monats-Berechnung'!$L$1="Berlin",INDEX(G275,1),IF('1. ALG II Monats-Berechnung'!$L$1="Brandenburg",INDEX(I275,1),IF('1. ALG II Monats-Berechnung'!$L$1="Bremen",INDEX(K275,1),IF('1. ALG II Monats-Berechnung'!$L$1="Hamburg",INDEX(M275,1),IF('1. ALG II Monats-Berechnung'!$L$1="Hessen",INDEX(O275,1),IF('1. ALG II Monats-Berechnung'!$L$1="Mecklenburg-Vorpommern",INDEX(Q275,1),IF('1. ALG II Monats-Berechnung'!$L$1="Niedersachsen",INDEX(S275,1),IF('1. ALG II Monats-Berechnung'!$L$1="Nordrhein-Westfalen",INDEX(U275,1),IF('1. ALG II Monats-Berechnung'!$L$1="Rheinland-Pfalz",INDEX(W275,1),IF('1. ALG II Monats-Berechnung'!$L$1="Saarland",INDEX(Y275,1),IF('1. ALG II Monats-Berechnung'!$L$1="Sachsen",INDEX(AA275,1),IF('1. ALG II Monats-Berechnung'!$L$1="Sachsen-Anhalt",INDEX(AC275,1),IF('1. ALG II Monats-Berechnung'!$L$1="Schleswig-Holstein",INDEX(AE275,1),IF('1. ALG II Monats-Berechnung'!$L$1="Thüringen",INDEX(AG275,1),""))))))))))))))))</f>
        <v>III</v>
      </c>
    </row>
    <row r="640" spans="2:3" x14ac:dyDescent="0.2">
      <c r="B640" t="str">
        <f>IF('1. ALG II Monats-Berechnung'!$L$1="Baden-Württemberg",INDEX(B276,1),IF('1. ALG II Monats-Berechnung'!$L$1="Bayern",INDEX(D276,1),IF('1. ALG II Monats-Berechnung'!$L$1="Berlin",INDEX(F276,1),IF('1. ALG II Monats-Berechnung'!$L$1="Brandenburg",INDEX(H276,1),IF('1. ALG II Monats-Berechnung'!$L$1="Bremen",INDEX(J276,1),IF('1. ALG II Monats-Berechnung'!$L$1="Hamburg",INDEX(L276,1),IF('1. ALG II Monats-Berechnung'!$L$1="Hessen",INDEX(N276,1),IF('1. ALG II Monats-Berechnung'!$L$1="Mecklenburg-Vorpommern",INDEX(P276,1),IF('1. ALG II Monats-Berechnung'!$L$1="Niedersachsen",INDEX(R276,1),IF('1. ALG II Monats-Berechnung'!$L$1="Nordrhein-Westfalen",INDEX(T276,1),IF('1. ALG II Monats-Berechnung'!$L$1="Rheinland-Pfalz",INDEX(V276,1),IF('1. ALG II Monats-Berechnung'!$L$1="Saarland",INDEX(X276,1),IF('1. ALG II Monats-Berechnung'!$L$1="Sachsen",INDEX(Z276,1),IF('1. ALG II Monats-Berechnung'!$L$1="Sachsen-Anhalt",INDEX(AB276,1),IF('1. ALG II Monats-Berechnung'!$L$1="Schleswig-Holstein",INDEX(AD276,1),IF('1. ALG II Monats-Berechnung'!$L$1="Thüringen",INDEX(AF276,1),""))))))))))))))))</f>
        <v>Raesfeld</v>
      </c>
      <c r="C640" t="str">
        <f>IF('1. ALG II Monats-Berechnung'!$L$1="Baden-Württemberg",INDEX(C276,1),IF('1. ALG II Monats-Berechnung'!$L$1="Bayern",INDEX(E276,1),IF('1. ALG II Monats-Berechnung'!$L$1="Berlin",INDEX(G276,1),IF('1. ALG II Monats-Berechnung'!$L$1="Brandenburg",INDEX(I276,1),IF('1. ALG II Monats-Berechnung'!$L$1="Bremen",INDEX(K276,1),IF('1. ALG II Monats-Berechnung'!$L$1="Hamburg",INDEX(M276,1),IF('1. ALG II Monats-Berechnung'!$L$1="Hessen",INDEX(O276,1),IF('1. ALG II Monats-Berechnung'!$L$1="Mecklenburg-Vorpommern",INDEX(Q276,1),IF('1. ALG II Monats-Berechnung'!$L$1="Niedersachsen",INDEX(S276,1),IF('1. ALG II Monats-Berechnung'!$L$1="Nordrhein-Westfalen",INDEX(U276,1),IF('1. ALG II Monats-Berechnung'!$L$1="Rheinland-Pfalz",INDEX(W276,1),IF('1. ALG II Monats-Berechnung'!$L$1="Saarland",INDEX(Y276,1),IF('1. ALG II Monats-Berechnung'!$L$1="Sachsen",INDEX(AA276,1),IF('1. ALG II Monats-Berechnung'!$L$1="Sachsen-Anhalt",INDEX(AC276,1),IF('1. ALG II Monats-Berechnung'!$L$1="Schleswig-Holstein",INDEX(AE276,1),IF('1. ALG II Monats-Berechnung'!$L$1="Thüringen",INDEX(AG276,1),""))))))))))))))))</f>
        <v>II</v>
      </c>
    </row>
    <row r="641" spans="2:3" x14ac:dyDescent="0.2">
      <c r="B641" t="str">
        <f>IF('1. ALG II Monats-Berechnung'!$L$1="Baden-Württemberg",INDEX(B277,1),IF('1. ALG II Monats-Berechnung'!$L$1="Bayern",INDEX(D277,1),IF('1. ALG II Monats-Berechnung'!$L$1="Berlin",INDEX(F277,1),IF('1. ALG II Monats-Berechnung'!$L$1="Brandenburg",INDEX(H277,1),IF('1. ALG II Monats-Berechnung'!$L$1="Bremen",INDEX(J277,1),IF('1. ALG II Monats-Berechnung'!$L$1="Hamburg",INDEX(L277,1),IF('1. ALG II Monats-Berechnung'!$L$1="Hessen",INDEX(N277,1),IF('1. ALG II Monats-Berechnung'!$L$1="Mecklenburg-Vorpommern",INDEX(P277,1),IF('1. ALG II Monats-Berechnung'!$L$1="Niedersachsen",INDEX(R277,1),IF('1. ALG II Monats-Berechnung'!$L$1="Nordrhein-Westfalen",INDEX(T277,1),IF('1. ALG II Monats-Berechnung'!$L$1="Rheinland-Pfalz",INDEX(V277,1),IF('1. ALG II Monats-Berechnung'!$L$1="Saarland",INDEX(X277,1),IF('1. ALG II Monats-Berechnung'!$L$1="Sachsen",INDEX(Z277,1),IF('1. ALG II Monats-Berechnung'!$L$1="Sachsen-Anhalt",INDEX(AB277,1),IF('1. ALG II Monats-Berechnung'!$L$1="Schleswig-Holstein",INDEX(AD277,1),IF('1. ALG II Monats-Berechnung'!$L$1="Thüringen",INDEX(AF277,1),""))))))))))))))))</f>
        <v>Rahden, Stadt</v>
      </c>
      <c r="C641" t="str">
        <f>IF('1. ALG II Monats-Berechnung'!$L$1="Baden-Württemberg",INDEX(C277,1),IF('1. ALG II Monats-Berechnung'!$L$1="Bayern",INDEX(E277,1),IF('1. ALG II Monats-Berechnung'!$L$1="Berlin",INDEX(G277,1),IF('1. ALG II Monats-Berechnung'!$L$1="Brandenburg",INDEX(I277,1),IF('1. ALG II Monats-Berechnung'!$L$1="Bremen",INDEX(K277,1),IF('1. ALG II Monats-Berechnung'!$L$1="Hamburg",INDEX(M277,1),IF('1. ALG II Monats-Berechnung'!$L$1="Hessen",INDEX(O277,1),IF('1. ALG II Monats-Berechnung'!$L$1="Mecklenburg-Vorpommern",INDEX(Q277,1),IF('1. ALG II Monats-Berechnung'!$L$1="Niedersachsen",INDEX(S277,1),IF('1. ALG II Monats-Berechnung'!$L$1="Nordrhein-Westfalen",INDEX(U277,1),IF('1. ALG II Monats-Berechnung'!$L$1="Rheinland-Pfalz",INDEX(W277,1),IF('1. ALG II Monats-Berechnung'!$L$1="Saarland",INDEX(Y277,1),IF('1. ALG II Monats-Berechnung'!$L$1="Sachsen",INDEX(AA277,1),IF('1. ALG II Monats-Berechnung'!$L$1="Sachsen-Anhalt",INDEX(AC277,1),IF('1. ALG II Monats-Berechnung'!$L$1="Schleswig-Holstein",INDEX(AE277,1),IF('1. ALG II Monats-Berechnung'!$L$1="Thüringen",INDEX(AG277,1),""))))))))))))))))</f>
        <v>I</v>
      </c>
    </row>
    <row r="642" spans="2:3" x14ac:dyDescent="0.2">
      <c r="B642" t="str">
        <f>IF('1. ALG II Monats-Berechnung'!$L$1="Baden-Württemberg",INDEX(B278,1),IF('1. ALG II Monats-Berechnung'!$L$1="Bayern",INDEX(D278,1),IF('1. ALG II Monats-Berechnung'!$L$1="Berlin",INDEX(F278,1),IF('1. ALG II Monats-Berechnung'!$L$1="Brandenburg",INDEX(H278,1),IF('1. ALG II Monats-Berechnung'!$L$1="Bremen",INDEX(J278,1),IF('1. ALG II Monats-Berechnung'!$L$1="Hamburg",INDEX(L278,1),IF('1. ALG II Monats-Berechnung'!$L$1="Hessen",INDEX(N278,1),IF('1. ALG II Monats-Berechnung'!$L$1="Mecklenburg-Vorpommern",INDEX(P278,1),IF('1. ALG II Monats-Berechnung'!$L$1="Niedersachsen",INDEX(R278,1),IF('1. ALG II Monats-Berechnung'!$L$1="Nordrhein-Westfalen",INDEX(T278,1),IF('1. ALG II Monats-Berechnung'!$L$1="Rheinland-Pfalz",INDEX(V278,1),IF('1. ALG II Monats-Berechnung'!$L$1="Saarland",INDEX(X278,1),IF('1. ALG II Monats-Berechnung'!$L$1="Sachsen",INDEX(Z278,1),IF('1. ALG II Monats-Berechnung'!$L$1="Sachsen-Anhalt",INDEX(AB278,1),IF('1. ALG II Monats-Berechnung'!$L$1="Schleswig-Holstein",INDEX(AD278,1),IF('1. ALG II Monats-Berechnung'!$L$1="Thüringen",INDEX(AF278,1),""))))))))))))))))</f>
        <v>Ratingen, Stadt</v>
      </c>
      <c r="C642" t="str">
        <f>IF('1. ALG II Monats-Berechnung'!$L$1="Baden-Württemberg",INDEX(C278,1),IF('1. ALG II Monats-Berechnung'!$L$1="Bayern",INDEX(E278,1),IF('1. ALG II Monats-Berechnung'!$L$1="Berlin",INDEX(G278,1),IF('1. ALG II Monats-Berechnung'!$L$1="Brandenburg",INDEX(I278,1),IF('1. ALG II Monats-Berechnung'!$L$1="Bremen",INDEX(K278,1),IF('1. ALG II Monats-Berechnung'!$L$1="Hamburg",INDEX(M278,1),IF('1. ALG II Monats-Berechnung'!$L$1="Hessen",INDEX(O278,1),IF('1. ALG II Monats-Berechnung'!$L$1="Mecklenburg-Vorpommern",INDEX(Q278,1),IF('1. ALG II Monats-Berechnung'!$L$1="Niedersachsen",INDEX(S278,1),IF('1. ALG II Monats-Berechnung'!$L$1="Nordrhein-Westfalen",INDEX(U278,1),IF('1. ALG II Monats-Berechnung'!$L$1="Rheinland-Pfalz",INDEX(W278,1),IF('1. ALG II Monats-Berechnung'!$L$1="Saarland",INDEX(Y278,1),IF('1. ALG II Monats-Berechnung'!$L$1="Sachsen",INDEX(AA278,1),IF('1. ALG II Monats-Berechnung'!$L$1="Sachsen-Anhalt",INDEX(AC278,1),IF('1. ALG II Monats-Berechnung'!$L$1="Schleswig-Holstein",INDEX(AE278,1),IF('1. ALG II Monats-Berechnung'!$L$1="Thüringen",INDEX(AG278,1),""))))))))))))))))</f>
        <v>V</v>
      </c>
    </row>
    <row r="643" spans="2:3" x14ac:dyDescent="0.2">
      <c r="B643" t="str">
        <f>IF('1. ALG II Monats-Berechnung'!$L$1="Baden-Württemberg",INDEX(B279,1),IF('1. ALG II Monats-Berechnung'!$L$1="Bayern",INDEX(D279,1),IF('1. ALG II Monats-Berechnung'!$L$1="Berlin",INDEX(F279,1),IF('1. ALG II Monats-Berechnung'!$L$1="Brandenburg",INDEX(H279,1),IF('1. ALG II Monats-Berechnung'!$L$1="Bremen",INDEX(J279,1),IF('1. ALG II Monats-Berechnung'!$L$1="Hamburg",INDEX(L279,1),IF('1. ALG II Monats-Berechnung'!$L$1="Hessen",INDEX(N279,1),IF('1. ALG II Monats-Berechnung'!$L$1="Mecklenburg-Vorpommern",INDEX(P279,1),IF('1. ALG II Monats-Berechnung'!$L$1="Niedersachsen",INDEX(R279,1),IF('1. ALG II Monats-Berechnung'!$L$1="Nordrhein-Westfalen",INDEX(T279,1),IF('1. ALG II Monats-Berechnung'!$L$1="Rheinland-Pfalz",INDEX(V279,1),IF('1. ALG II Monats-Berechnung'!$L$1="Saarland",INDEX(X279,1),IF('1. ALG II Monats-Berechnung'!$L$1="Sachsen",INDEX(Z279,1),IF('1. ALG II Monats-Berechnung'!$L$1="Sachsen-Anhalt",INDEX(AB279,1),IF('1. ALG II Monats-Berechnung'!$L$1="Schleswig-Holstein",INDEX(AD279,1),IF('1. ALG II Monats-Berechnung'!$L$1="Thüringen",INDEX(AF279,1),""))))))))))))))))</f>
        <v>Recke</v>
      </c>
      <c r="C643" t="str">
        <f>IF('1. ALG II Monats-Berechnung'!$L$1="Baden-Württemberg",INDEX(C279,1),IF('1. ALG II Monats-Berechnung'!$L$1="Bayern",INDEX(E279,1),IF('1. ALG II Monats-Berechnung'!$L$1="Berlin",INDEX(G279,1),IF('1. ALG II Monats-Berechnung'!$L$1="Brandenburg",INDEX(I279,1),IF('1. ALG II Monats-Berechnung'!$L$1="Bremen",INDEX(K279,1),IF('1. ALG II Monats-Berechnung'!$L$1="Hamburg",INDEX(M279,1),IF('1. ALG II Monats-Berechnung'!$L$1="Hessen",INDEX(O279,1),IF('1. ALG II Monats-Berechnung'!$L$1="Mecklenburg-Vorpommern",INDEX(Q279,1),IF('1. ALG II Monats-Berechnung'!$L$1="Niedersachsen",INDEX(S279,1),IF('1. ALG II Monats-Berechnung'!$L$1="Nordrhein-Westfalen",INDEX(U279,1),IF('1. ALG II Monats-Berechnung'!$L$1="Rheinland-Pfalz",INDEX(W279,1),IF('1. ALG II Monats-Berechnung'!$L$1="Saarland",INDEX(Y279,1),IF('1. ALG II Monats-Berechnung'!$L$1="Sachsen",INDEX(AA279,1),IF('1. ALG II Monats-Berechnung'!$L$1="Sachsen-Anhalt",INDEX(AC279,1),IF('1. ALG II Monats-Berechnung'!$L$1="Schleswig-Holstein",INDEX(AE279,1),IF('1. ALG II Monats-Berechnung'!$L$1="Thüringen",INDEX(AG279,1),""))))))))))))))))</f>
        <v>I</v>
      </c>
    </row>
    <row r="644" spans="2:3" x14ac:dyDescent="0.2">
      <c r="B644" t="str">
        <f>IF('1. ALG II Monats-Berechnung'!$L$1="Baden-Württemberg",INDEX(B280,1),IF('1. ALG II Monats-Berechnung'!$L$1="Bayern",INDEX(D280,1),IF('1. ALG II Monats-Berechnung'!$L$1="Berlin",INDEX(F280,1),IF('1. ALG II Monats-Berechnung'!$L$1="Brandenburg",INDEX(H280,1),IF('1. ALG II Monats-Berechnung'!$L$1="Bremen",INDEX(J280,1),IF('1. ALG II Monats-Berechnung'!$L$1="Hamburg",INDEX(L280,1),IF('1. ALG II Monats-Berechnung'!$L$1="Hessen",INDEX(N280,1),IF('1. ALG II Monats-Berechnung'!$L$1="Mecklenburg-Vorpommern",INDEX(P280,1),IF('1. ALG II Monats-Berechnung'!$L$1="Niedersachsen",INDEX(R280,1),IF('1. ALG II Monats-Berechnung'!$L$1="Nordrhein-Westfalen",INDEX(T280,1),IF('1. ALG II Monats-Berechnung'!$L$1="Rheinland-Pfalz",INDEX(V280,1),IF('1. ALG II Monats-Berechnung'!$L$1="Saarland",INDEX(X280,1),IF('1. ALG II Monats-Berechnung'!$L$1="Sachsen",INDEX(Z280,1),IF('1. ALG II Monats-Berechnung'!$L$1="Sachsen-Anhalt",INDEX(AB280,1),IF('1. ALG II Monats-Berechnung'!$L$1="Schleswig-Holstein",INDEX(AD280,1),IF('1. ALG II Monats-Berechnung'!$L$1="Thüringen",INDEX(AF280,1),""))))))))))))))))</f>
        <v>Recklinghausen, Stadt</v>
      </c>
      <c r="C644" t="str">
        <f>IF('1. ALG II Monats-Berechnung'!$L$1="Baden-Württemberg",INDEX(C280,1),IF('1. ALG II Monats-Berechnung'!$L$1="Bayern",INDEX(E280,1),IF('1. ALG II Monats-Berechnung'!$L$1="Berlin",INDEX(G280,1),IF('1. ALG II Monats-Berechnung'!$L$1="Brandenburg",INDEX(I280,1),IF('1. ALG II Monats-Berechnung'!$L$1="Bremen",INDEX(K280,1),IF('1. ALG II Monats-Berechnung'!$L$1="Hamburg",INDEX(M280,1),IF('1. ALG II Monats-Berechnung'!$L$1="Hessen",INDEX(O280,1),IF('1. ALG II Monats-Berechnung'!$L$1="Mecklenburg-Vorpommern",INDEX(Q280,1),IF('1. ALG II Monats-Berechnung'!$L$1="Niedersachsen",INDEX(S280,1),IF('1. ALG II Monats-Berechnung'!$L$1="Nordrhein-Westfalen",INDEX(U280,1),IF('1. ALG II Monats-Berechnung'!$L$1="Rheinland-Pfalz",INDEX(W280,1),IF('1. ALG II Monats-Berechnung'!$L$1="Saarland",INDEX(Y280,1),IF('1. ALG II Monats-Berechnung'!$L$1="Sachsen",INDEX(AA280,1),IF('1. ALG II Monats-Berechnung'!$L$1="Sachsen-Anhalt",INDEX(AC280,1),IF('1. ALG II Monats-Berechnung'!$L$1="Schleswig-Holstein",INDEX(AE280,1),IF('1. ALG II Monats-Berechnung'!$L$1="Thüringen",INDEX(AG280,1),""))))))))))))))))</f>
        <v>III</v>
      </c>
    </row>
    <row r="645" spans="2:3" x14ac:dyDescent="0.2">
      <c r="B645" t="str">
        <f>IF('1. ALG II Monats-Berechnung'!$L$1="Baden-Württemberg",INDEX(B281,1),IF('1. ALG II Monats-Berechnung'!$L$1="Bayern",INDEX(D281,1),IF('1. ALG II Monats-Berechnung'!$L$1="Berlin",INDEX(F281,1),IF('1. ALG II Monats-Berechnung'!$L$1="Brandenburg",INDEX(H281,1),IF('1. ALG II Monats-Berechnung'!$L$1="Bremen",INDEX(J281,1),IF('1. ALG II Monats-Berechnung'!$L$1="Hamburg",INDEX(L281,1),IF('1. ALG II Monats-Berechnung'!$L$1="Hessen",INDEX(N281,1),IF('1. ALG II Monats-Berechnung'!$L$1="Mecklenburg-Vorpommern",INDEX(P281,1),IF('1. ALG II Monats-Berechnung'!$L$1="Niedersachsen",INDEX(R281,1),IF('1. ALG II Monats-Berechnung'!$L$1="Nordrhein-Westfalen",INDEX(T281,1),IF('1. ALG II Monats-Berechnung'!$L$1="Rheinland-Pfalz",INDEX(V281,1),IF('1. ALG II Monats-Berechnung'!$L$1="Saarland",INDEX(X281,1),IF('1. ALG II Monats-Berechnung'!$L$1="Sachsen",INDEX(Z281,1),IF('1. ALG II Monats-Berechnung'!$L$1="Sachsen-Anhalt",INDEX(AB281,1),IF('1. ALG II Monats-Berechnung'!$L$1="Schleswig-Holstein",INDEX(AD281,1),IF('1. ALG II Monats-Berechnung'!$L$1="Thüringen",INDEX(AF281,1),""))))))))))))))))</f>
        <v>Rees, Stadt</v>
      </c>
      <c r="C645" t="str">
        <f>IF('1. ALG II Monats-Berechnung'!$L$1="Baden-Württemberg",INDEX(C281,1),IF('1. ALG II Monats-Berechnung'!$L$1="Bayern",INDEX(E281,1),IF('1. ALG II Monats-Berechnung'!$L$1="Berlin",INDEX(G281,1),IF('1. ALG II Monats-Berechnung'!$L$1="Brandenburg",INDEX(I281,1),IF('1. ALG II Monats-Berechnung'!$L$1="Bremen",INDEX(K281,1),IF('1. ALG II Monats-Berechnung'!$L$1="Hamburg",INDEX(M281,1),IF('1. ALG II Monats-Berechnung'!$L$1="Hessen",INDEX(O281,1),IF('1. ALG II Monats-Berechnung'!$L$1="Mecklenburg-Vorpommern",INDEX(Q281,1),IF('1. ALG II Monats-Berechnung'!$L$1="Niedersachsen",INDEX(S281,1),IF('1. ALG II Monats-Berechnung'!$L$1="Nordrhein-Westfalen",INDEX(U281,1),IF('1. ALG II Monats-Berechnung'!$L$1="Rheinland-Pfalz",INDEX(W281,1),IF('1. ALG II Monats-Berechnung'!$L$1="Saarland",INDEX(Y281,1),IF('1. ALG II Monats-Berechnung'!$L$1="Sachsen",INDEX(AA281,1),IF('1. ALG II Monats-Berechnung'!$L$1="Sachsen-Anhalt",INDEX(AC281,1),IF('1. ALG II Monats-Berechnung'!$L$1="Schleswig-Holstein",INDEX(AE281,1),IF('1. ALG II Monats-Berechnung'!$L$1="Thüringen",INDEX(AG281,1),""))))))))))))))))</f>
        <v>II</v>
      </c>
    </row>
    <row r="646" spans="2:3" x14ac:dyDescent="0.2">
      <c r="B646" t="str">
        <f>IF('1. ALG II Monats-Berechnung'!$L$1="Baden-Württemberg",INDEX(B282,1),IF('1. ALG II Monats-Berechnung'!$L$1="Bayern",INDEX(D282,1),IF('1. ALG II Monats-Berechnung'!$L$1="Berlin",INDEX(F282,1),IF('1. ALG II Monats-Berechnung'!$L$1="Brandenburg",INDEX(H282,1),IF('1. ALG II Monats-Berechnung'!$L$1="Bremen",INDEX(J282,1),IF('1. ALG II Monats-Berechnung'!$L$1="Hamburg",INDEX(L282,1),IF('1. ALG II Monats-Berechnung'!$L$1="Hessen",INDEX(N282,1),IF('1. ALG II Monats-Berechnung'!$L$1="Mecklenburg-Vorpommern",INDEX(P282,1),IF('1. ALG II Monats-Berechnung'!$L$1="Niedersachsen",INDEX(R282,1),IF('1. ALG II Monats-Berechnung'!$L$1="Nordrhein-Westfalen",INDEX(T282,1),IF('1. ALG II Monats-Berechnung'!$L$1="Rheinland-Pfalz",INDEX(V282,1),IF('1. ALG II Monats-Berechnung'!$L$1="Saarland",INDEX(X282,1),IF('1. ALG II Monats-Berechnung'!$L$1="Sachsen",INDEX(Z282,1),IF('1. ALG II Monats-Berechnung'!$L$1="Sachsen-Anhalt",INDEX(AB282,1),IF('1. ALG II Monats-Berechnung'!$L$1="Schleswig-Holstein",INDEX(AD282,1),IF('1. ALG II Monats-Berechnung'!$L$1="Thüringen",INDEX(AF282,1),""))))))))))))))))</f>
        <v>Reichshof</v>
      </c>
      <c r="C646" t="str">
        <f>IF('1. ALG II Monats-Berechnung'!$L$1="Baden-Württemberg",INDEX(C282,1),IF('1. ALG II Monats-Berechnung'!$L$1="Bayern",INDEX(E282,1),IF('1. ALG II Monats-Berechnung'!$L$1="Berlin",INDEX(G282,1),IF('1. ALG II Monats-Berechnung'!$L$1="Brandenburg",INDEX(I282,1),IF('1. ALG II Monats-Berechnung'!$L$1="Bremen",INDEX(K282,1),IF('1. ALG II Monats-Berechnung'!$L$1="Hamburg",INDEX(M282,1),IF('1. ALG II Monats-Berechnung'!$L$1="Hessen",INDEX(O282,1),IF('1. ALG II Monats-Berechnung'!$L$1="Mecklenburg-Vorpommern",INDEX(Q282,1),IF('1. ALG II Monats-Berechnung'!$L$1="Niedersachsen",INDEX(S282,1),IF('1. ALG II Monats-Berechnung'!$L$1="Nordrhein-Westfalen",INDEX(U282,1),IF('1. ALG II Monats-Berechnung'!$L$1="Rheinland-Pfalz",INDEX(W282,1),IF('1. ALG II Monats-Berechnung'!$L$1="Saarland",INDEX(Y282,1),IF('1. ALG II Monats-Berechnung'!$L$1="Sachsen",INDEX(AA282,1),IF('1. ALG II Monats-Berechnung'!$L$1="Sachsen-Anhalt",INDEX(AC282,1),IF('1. ALG II Monats-Berechnung'!$L$1="Schleswig-Holstein",INDEX(AE282,1),IF('1. ALG II Monats-Berechnung'!$L$1="Thüringen",INDEX(AG282,1),""))))))))))))))))</f>
        <v>II</v>
      </c>
    </row>
    <row r="647" spans="2:3" x14ac:dyDescent="0.2">
      <c r="B647" t="str">
        <f>IF('1. ALG II Monats-Berechnung'!$L$1="Baden-Württemberg",INDEX(B283,1),IF('1. ALG II Monats-Berechnung'!$L$1="Bayern",INDEX(D283,1),IF('1. ALG II Monats-Berechnung'!$L$1="Berlin",INDEX(F283,1),IF('1. ALG II Monats-Berechnung'!$L$1="Brandenburg",INDEX(H283,1),IF('1. ALG II Monats-Berechnung'!$L$1="Bremen",INDEX(J283,1),IF('1. ALG II Monats-Berechnung'!$L$1="Hamburg",INDEX(L283,1),IF('1. ALG II Monats-Berechnung'!$L$1="Hessen",INDEX(N283,1),IF('1. ALG II Monats-Berechnung'!$L$1="Mecklenburg-Vorpommern",INDEX(P283,1),IF('1. ALG II Monats-Berechnung'!$L$1="Niedersachsen",INDEX(R283,1),IF('1. ALG II Monats-Berechnung'!$L$1="Nordrhein-Westfalen",INDEX(T283,1),IF('1. ALG II Monats-Berechnung'!$L$1="Rheinland-Pfalz",INDEX(V283,1),IF('1. ALG II Monats-Berechnung'!$L$1="Saarland",INDEX(X283,1),IF('1. ALG II Monats-Berechnung'!$L$1="Sachsen",INDEX(Z283,1),IF('1. ALG II Monats-Berechnung'!$L$1="Sachsen-Anhalt",INDEX(AB283,1),IF('1. ALG II Monats-Berechnung'!$L$1="Schleswig-Holstein",INDEX(AD283,1),IF('1. ALG II Monats-Berechnung'!$L$1="Thüringen",INDEX(AF283,1),""))))))))))))))))</f>
        <v>Reken</v>
      </c>
      <c r="C647" t="str">
        <f>IF('1. ALG II Monats-Berechnung'!$L$1="Baden-Württemberg",INDEX(C283,1),IF('1. ALG II Monats-Berechnung'!$L$1="Bayern",INDEX(E283,1),IF('1. ALG II Monats-Berechnung'!$L$1="Berlin",INDEX(G283,1),IF('1. ALG II Monats-Berechnung'!$L$1="Brandenburg",INDEX(I283,1),IF('1. ALG II Monats-Berechnung'!$L$1="Bremen",INDEX(K283,1),IF('1. ALG II Monats-Berechnung'!$L$1="Hamburg",INDEX(M283,1),IF('1. ALG II Monats-Berechnung'!$L$1="Hessen",INDEX(O283,1),IF('1. ALG II Monats-Berechnung'!$L$1="Mecklenburg-Vorpommern",INDEX(Q283,1),IF('1. ALG II Monats-Berechnung'!$L$1="Niedersachsen",INDEX(S283,1),IF('1. ALG II Monats-Berechnung'!$L$1="Nordrhein-Westfalen",INDEX(U283,1),IF('1. ALG II Monats-Berechnung'!$L$1="Rheinland-Pfalz",INDEX(W283,1),IF('1. ALG II Monats-Berechnung'!$L$1="Saarland",INDEX(Y283,1),IF('1. ALG II Monats-Berechnung'!$L$1="Sachsen",INDEX(AA283,1),IF('1. ALG II Monats-Berechnung'!$L$1="Sachsen-Anhalt",INDEX(AC283,1),IF('1. ALG II Monats-Berechnung'!$L$1="Schleswig-Holstein",INDEX(AE283,1),IF('1. ALG II Monats-Berechnung'!$L$1="Thüringen",INDEX(AG283,1),""))))))))))))))))</f>
        <v>I</v>
      </c>
    </row>
    <row r="648" spans="2:3" x14ac:dyDescent="0.2">
      <c r="B648" t="str">
        <f>IF('1. ALG II Monats-Berechnung'!$L$1="Baden-Württemberg",INDEX(B284,1),IF('1. ALG II Monats-Berechnung'!$L$1="Bayern",INDEX(D284,1),IF('1. ALG II Monats-Berechnung'!$L$1="Berlin",INDEX(F284,1),IF('1. ALG II Monats-Berechnung'!$L$1="Brandenburg",INDEX(H284,1),IF('1. ALG II Monats-Berechnung'!$L$1="Bremen",INDEX(J284,1),IF('1. ALG II Monats-Berechnung'!$L$1="Hamburg",INDEX(L284,1),IF('1. ALG II Monats-Berechnung'!$L$1="Hessen",INDEX(N284,1),IF('1. ALG II Monats-Berechnung'!$L$1="Mecklenburg-Vorpommern",INDEX(P284,1),IF('1. ALG II Monats-Berechnung'!$L$1="Niedersachsen",INDEX(R284,1),IF('1. ALG II Monats-Berechnung'!$L$1="Nordrhein-Westfalen",INDEX(T284,1),IF('1. ALG II Monats-Berechnung'!$L$1="Rheinland-Pfalz",INDEX(V284,1),IF('1. ALG II Monats-Berechnung'!$L$1="Saarland",INDEX(X284,1),IF('1. ALG II Monats-Berechnung'!$L$1="Sachsen",INDEX(Z284,1),IF('1. ALG II Monats-Berechnung'!$L$1="Sachsen-Anhalt",INDEX(AB284,1),IF('1. ALG II Monats-Berechnung'!$L$1="Schleswig-Holstein",INDEX(AD284,1),IF('1. ALG II Monats-Berechnung'!$L$1="Thüringen",INDEX(AF284,1),""))))))))))))))))</f>
        <v>Remscheid, Stadt</v>
      </c>
      <c r="C648" t="str">
        <f>IF('1. ALG II Monats-Berechnung'!$L$1="Baden-Württemberg",INDEX(C284,1),IF('1. ALG II Monats-Berechnung'!$L$1="Bayern",INDEX(E284,1),IF('1. ALG II Monats-Berechnung'!$L$1="Berlin",INDEX(G284,1),IF('1. ALG II Monats-Berechnung'!$L$1="Brandenburg",INDEX(I284,1),IF('1. ALG II Monats-Berechnung'!$L$1="Bremen",INDEX(K284,1),IF('1. ALG II Monats-Berechnung'!$L$1="Hamburg",INDEX(M284,1),IF('1. ALG II Monats-Berechnung'!$L$1="Hessen",INDEX(O284,1),IF('1. ALG II Monats-Berechnung'!$L$1="Mecklenburg-Vorpommern",INDEX(Q284,1),IF('1. ALG II Monats-Berechnung'!$L$1="Niedersachsen",INDEX(S284,1),IF('1. ALG II Monats-Berechnung'!$L$1="Nordrhein-Westfalen",INDEX(U284,1),IF('1. ALG II Monats-Berechnung'!$L$1="Rheinland-Pfalz",INDEX(W284,1),IF('1. ALG II Monats-Berechnung'!$L$1="Saarland",INDEX(Y284,1),IF('1. ALG II Monats-Berechnung'!$L$1="Sachsen",INDEX(AA284,1),IF('1. ALG II Monats-Berechnung'!$L$1="Sachsen-Anhalt",INDEX(AC284,1),IF('1. ALG II Monats-Berechnung'!$L$1="Schleswig-Holstein",INDEX(AE284,1),IF('1. ALG II Monats-Berechnung'!$L$1="Thüringen",INDEX(AG284,1),""))))))))))))))))</f>
        <v>III</v>
      </c>
    </row>
    <row r="649" spans="2:3" x14ac:dyDescent="0.2">
      <c r="B649" t="str">
        <f>IF('1. ALG II Monats-Berechnung'!$L$1="Baden-Württemberg",INDEX(B285,1),IF('1. ALG II Monats-Berechnung'!$L$1="Bayern",INDEX(D285,1),IF('1. ALG II Monats-Berechnung'!$L$1="Berlin",INDEX(F285,1),IF('1. ALG II Monats-Berechnung'!$L$1="Brandenburg",INDEX(H285,1),IF('1. ALG II Monats-Berechnung'!$L$1="Bremen",INDEX(J285,1),IF('1. ALG II Monats-Berechnung'!$L$1="Hamburg",INDEX(L285,1),IF('1. ALG II Monats-Berechnung'!$L$1="Hessen",INDEX(N285,1),IF('1. ALG II Monats-Berechnung'!$L$1="Mecklenburg-Vorpommern",INDEX(P285,1),IF('1. ALG II Monats-Berechnung'!$L$1="Niedersachsen",INDEX(R285,1),IF('1. ALG II Monats-Berechnung'!$L$1="Nordrhein-Westfalen",INDEX(T285,1),IF('1. ALG II Monats-Berechnung'!$L$1="Rheinland-Pfalz",INDEX(V285,1),IF('1. ALG II Monats-Berechnung'!$L$1="Saarland",INDEX(X285,1),IF('1. ALG II Monats-Berechnung'!$L$1="Sachsen",INDEX(Z285,1),IF('1. ALG II Monats-Berechnung'!$L$1="Sachsen-Anhalt",INDEX(AB285,1),IF('1. ALG II Monats-Berechnung'!$L$1="Schleswig-Holstein",INDEX(AD285,1),IF('1. ALG II Monats-Berechnung'!$L$1="Thüringen",INDEX(AF285,1),""))))))))))))))))</f>
        <v>Rheda-Wiedenbrück, Stadt</v>
      </c>
      <c r="C649" t="str">
        <f>IF('1. ALG II Monats-Berechnung'!$L$1="Baden-Württemberg",INDEX(C285,1),IF('1. ALG II Monats-Berechnung'!$L$1="Bayern",INDEX(E285,1),IF('1. ALG II Monats-Berechnung'!$L$1="Berlin",INDEX(G285,1),IF('1. ALG II Monats-Berechnung'!$L$1="Brandenburg",INDEX(I285,1),IF('1. ALG II Monats-Berechnung'!$L$1="Bremen",INDEX(K285,1),IF('1. ALG II Monats-Berechnung'!$L$1="Hamburg",INDEX(M285,1),IF('1. ALG II Monats-Berechnung'!$L$1="Hessen",INDEX(O285,1),IF('1. ALG II Monats-Berechnung'!$L$1="Mecklenburg-Vorpommern",INDEX(Q285,1),IF('1. ALG II Monats-Berechnung'!$L$1="Niedersachsen",INDEX(S285,1),IF('1. ALG II Monats-Berechnung'!$L$1="Nordrhein-Westfalen",INDEX(U285,1),IF('1. ALG II Monats-Berechnung'!$L$1="Rheinland-Pfalz",INDEX(W285,1),IF('1. ALG II Monats-Berechnung'!$L$1="Saarland",INDEX(Y285,1),IF('1. ALG II Monats-Berechnung'!$L$1="Sachsen",INDEX(AA285,1),IF('1. ALG II Monats-Berechnung'!$L$1="Sachsen-Anhalt",INDEX(AC285,1),IF('1. ALG II Monats-Berechnung'!$L$1="Schleswig-Holstein",INDEX(AE285,1),IF('1. ALG II Monats-Berechnung'!$L$1="Thüringen",INDEX(AG285,1),""))))))))))))))))</f>
        <v>III</v>
      </c>
    </row>
    <row r="650" spans="2:3" x14ac:dyDescent="0.2">
      <c r="B650" t="str">
        <f>IF('1. ALG II Monats-Berechnung'!$L$1="Baden-Württemberg",INDEX(B286,1),IF('1. ALG II Monats-Berechnung'!$L$1="Bayern",INDEX(D286,1),IF('1. ALG II Monats-Berechnung'!$L$1="Berlin",INDEX(F286,1),IF('1. ALG II Monats-Berechnung'!$L$1="Brandenburg",INDEX(H286,1),IF('1. ALG II Monats-Berechnung'!$L$1="Bremen",INDEX(J286,1),IF('1. ALG II Monats-Berechnung'!$L$1="Hamburg",INDEX(L286,1),IF('1. ALG II Monats-Berechnung'!$L$1="Hessen",INDEX(N286,1),IF('1. ALG II Monats-Berechnung'!$L$1="Mecklenburg-Vorpommern",INDEX(P286,1),IF('1. ALG II Monats-Berechnung'!$L$1="Niedersachsen",INDEX(R286,1),IF('1. ALG II Monats-Berechnung'!$L$1="Nordrhein-Westfalen",INDEX(T286,1),IF('1. ALG II Monats-Berechnung'!$L$1="Rheinland-Pfalz",INDEX(V286,1),IF('1. ALG II Monats-Berechnung'!$L$1="Saarland",INDEX(X286,1),IF('1. ALG II Monats-Berechnung'!$L$1="Sachsen",INDEX(Z286,1),IF('1. ALG II Monats-Berechnung'!$L$1="Sachsen-Anhalt",INDEX(AB286,1),IF('1. ALG II Monats-Berechnung'!$L$1="Schleswig-Holstein",INDEX(AD286,1),IF('1. ALG II Monats-Berechnung'!$L$1="Thüringen",INDEX(AF286,1),""))))))))))))))))</f>
        <v>Rhede, Stadt</v>
      </c>
      <c r="C650" t="str">
        <f>IF('1. ALG II Monats-Berechnung'!$L$1="Baden-Württemberg",INDEX(C286,1),IF('1. ALG II Monats-Berechnung'!$L$1="Bayern",INDEX(E286,1),IF('1. ALG II Monats-Berechnung'!$L$1="Berlin",INDEX(G286,1),IF('1. ALG II Monats-Berechnung'!$L$1="Brandenburg",INDEX(I286,1),IF('1. ALG II Monats-Berechnung'!$L$1="Bremen",INDEX(K286,1),IF('1. ALG II Monats-Berechnung'!$L$1="Hamburg",INDEX(M286,1),IF('1. ALG II Monats-Berechnung'!$L$1="Hessen",INDEX(O286,1),IF('1. ALG II Monats-Berechnung'!$L$1="Mecklenburg-Vorpommern",INDEX(Q286,1),IF('1. ALG II Monats-Berechnung'!$L$1="Niedersachsen",INDEX(S286,1),IF('1. ALG II Monats-Berechnung'!$L$1="Nordrhein-Westfalen",INDEX(U286,1),IF('1. ALG II Monats-Berechnung'!$L$1="Rheinland-Pfalz",INDEX(W286,1),IF('1. ALG II Monats-Berechnung'!$L$1="Saarland",INDEX(Y286,1),IF('1. ALG II Monats-Berechnung'!$L$1="Sachsen",INDEX(AA286,1),IF('1. ALG II Monats-Berechnung'!$L$1="Sachsen-Anhalt",INDEX(AC286,1),IF('1. ALG II Monats-Berechnung'!$L$1="Schleswig-Holstein",INDEX(AE286,1),IF('1. ALG II Monats-Berechnung'!$L$1="Thüringen",INDEX(AG286,1),""))))))))))))))))</f>
        <v>III</v>
      </c>
    </row>
    <row r="651" spans="2:3" x14ac:dyDescent="0.2">
      <c r="B651" t="str">
        <f>IF('1. ALG II Monats-Berechnung'!$L$1="Baden-Württemberg",INDEX(B287,1),IF('1. ALG II Monats-Berechnung'!$L$1="Bayern",INDEX(D287,1),IF('1. ALG II Monats-Berechnung'!$L$1="Berlin",INDEX(F287,1),IF('1. ALG II Monats-Berechnung'!$L$1="Brandenburg",INDEX(H287,1),IF('1. ALG II Monats-Berechnung'!$L$1="Bremen",INDEX(J287,1),IF('1. ALG II Monats-Berechnung'!$L$1="Hamburg",INDEX(L287,1),IF('1. ALG II Monats-Berechnung'!$L$1="Hessen",INDEX(N287,1),IF('1. ALG II Monats-Berechnung'!$L$1="Mecklenburg-Vorpommern",INDEX(P287,1),IF('1. ALG II Monats-Berechnung'!$L$1="Niedersachsen",INDEX(R287,1),IF('1. ALG II Monats-Berechnung'!$L$1="Nordrhein-Westfalen",INDEX(T287,1),IF('1. ALG II Monats-Berechnung'!$L$1="Rheinland-Pfalz",INDEX(V287,1),IF('1. ALG II Monats-Berechnung'!$L$1="Saarland",INDEX(X287,1),IF('1. ALG II Monats-Berechnung'!$L$1="Sachsen",INDEX(Z287,1),IF('1. ALG II Monats-Berechnung'!$L$1="Sachsen-Anhalt",INDEX(AB287,1),IF('1. ALG II Monats-Berechnung'!$L$1="Schleswig-Holstein",INDEX(AD287,1),IF('1. ALG II Monats-Berechnung'!$L$1="Thüringen",INDEX(AF287,1),""))))))))))))))))</f>
        <v>Rheinbach, Stadt</v>
      </c>
      <c r="C651" t="str">
        <f>IF('1. ALG II Monats-Berechnung'!$L$1="Baden-Württemberg",INDEX(C287,1),IF('1. ALG II Monats-Berechnung'!$L$1="Bayern",INDEX(E287,1),IF('1. ALG II Monats-Berechnung'!$L$1="Berlin",INDEX(G287,1),IF('1. ALG II Monats-Berechnung'!$L$1="Brandenburg",INDEX(I287,1),IF('1. ALG II Monats-Berechnung'!$L$1="Bremen",INDEX(K287,1),IF('1. ALG II Monats-Berechnung'!$L$1="Hamburg",INDEX(M287,1),IF('1. ALG II Monats-Berechnung'!$L$1="Hessen",INDEX(O287,1),IF('1. ALG II Monats-Berechnung'!$L$1="Mecklenburg-Vorpommern",INDEX(Q287,1),IF('1. ALG II Monats-Berechnung'!$L$1="Niedersachsen",INDEX(S287,1),IF('1. ALG II Monats-Berechnung'!$L$1="Nordrhein-Westfalen",INDEX(U287,1),IF('1. ALG II Monats-Berechnung'!$L$1="Rheinland-Pfalz",INDEX(W287,1),IF('1. ALG II Monats-Berechnung'!$L$1="Saarland",INDEX(Y287,1),IF('1. ALG II Monats-Berechnung'!$L$1="Sachsen",INDEX(AA287,1),IF('1. ALG II Monats-Berechnung'!$L$1="Sachsen-Anhalt",INDEX(AC287,1),IF('1. ALG II Monats-Berechnung'!$L$1="Schleswig-Holstein",INDEX(AE287,1),IF('1. ALG II Monats-Berechnung'!$L$1="Thüringen",INDEX(AG287,1),""))))))))))))))))</f>
        <v>III</v>
      </c>
    </row>
    <row r="652" spans="2:3" x14ac:dyDescent="0.2">
      <c r="B652" t="str">
        <f>IF('1. ALG II Monats-Berechnung'!$L$1="Baden-Württemberg",INDEX(B288,1),IF('1. ALG II Monats-Berechnung'!$L$1="Bayern",INDEX(D288,1),IF('1. ALG II Monats-Berechnung'!$L$1="Berlin",INDEX(F288,1),IF('1. ALG II Monats-Berechnung'!$L$1="Brandenburg",INDEX(H288,1),IF('1. ALG II Monats-Berechnung'!$L$1="Bremen",INDEX(J288,1),IF('1. ALG II Monats-Berechnung'!$L$1="Hamburg",INDEX(L288,1),IF('1. ALG II Monats-Berechnung'!$L$1="Hessen",INDEX(N288,1),IF('1. ALG II Monats-Berechnung'!$L$1="Mecklenburg-Vorpommern",INDEX(P288,1),IF('1. ALG II Monats-Berechnung'!$L$1="Niedersachsen",INDEX(R288,1),IF('1. ALG II Monats-Berechnung'!$L$1="Nordrhein-Westfalen",INDEX(T288,1),IF('1. ALG II Monats-Berechnung'!$L$1="Rheinland-Pfalz",INDEX(V288,1),IF('1. ALG II Monats-Berechnung'!$L$1="Saarland",INDEX(X288,1),IF('1. ALG II Monats-Berechnung'!$L$1="Sachsen",INDEX(Z288,1),IF('1. ALG II Monats-Berechnung'!$L$1="Sachsen-Anhalt",INDEX(AB288,1),IF('1. ALG II Monats-Berechnung'!$L$1="Schleswig-Holstein",INDEX(AD288,1),IF('1. ALG II Monats-Berechnung'!$L$1="Thüringen",INDEX(AF288,1),""))))))))))))))))</f>
        <v>Rheinberg, Stadt</v>
      </c>
      <c r="C652" t="str">
        <f>IF('1. ALG II Monats-Berechnung'!$L$1="Baden-Württemberg",INDEX(C288,1),IF('1. ALG II Monats-Berechnung'!$L$1="Bayern",INDEX(E288,1),IF('1. ALG II Monats-Berechnung'!$L$1="Berlin",INDEX(G288,1),IF('1. ALG II Monats-Berechnung'!$L$1="Brandenburg",INDEX(I288,1),IF('1. ALG II Monats-Berechnung'!$L$1="Bremen",INDEX(K288,1),IF('1. ALG II Monats-Berechnung'!$L$1="Hamburg",INDEX(M288,1),IF('1. ALG II Monats-Berechnung'!$L$1="Hessen",INDEX(O288,1),IF('1. ALG II Monats-Berechnung'!$L$1="Mecklenburg-Vorpommern",INDEX(Q288,1),IF('1. ALG II Monats-Berechnung'!$L$1="Niedersachsen",INDEX(S288,1),IF('1. ALG II Monats-Berechnung'!$L$1="Nordrhein-Westfalen",INDEX(U288,1),IF('1. ALG II Monats-Berechnung'!$L$1="Rheinland-Pfalz",INDEX(W288,1),IF('1. ALG II Monats-Berechnung'!$L$1="Saarland",INDEX(Y288,1),IF('1. ALG II Monats-Berechnung'!$L$1="Sachsen",INDEX(AA288,1),IF('1. ALG II Monats-Berechnung'!$L$1="Sachsen-Anhalt",INDEX(AC288,1),IF('1. ALG II Monats-Berechnung'!$L$1="Schleswig-Holstein",INDEX(AE288,1),IF('1. ALG II Monats-Berechnung'!$L$1="Thüringen",INDEX(AG288,1),""))))))))))))))))</f>
        <v>III</v>
      </c>
    </row>
    <row r="653" spans="2:3" x14ac:dyDescent="0.2">
      <c r="B653" t="str">
        <f>IF('1. ALG II Monats-Berechnung'!$L$1="Baden-Württemberg",INDEX(B289,1),IF('1. ALG II Monats-Berechnung'!$L$1="Bayern",INDEX(D289,1),IF('1. ALG II Monats-Berechnung'!$L$1="Berlin",INDEX(F289,1),IF('1. ALG II Monats-Berechnung'!$L$1="Brandenburg",INDEX(H289,1),IF('1. ALG II Monats-Berechnung'!$L$1="Bremen",INDEX(J289,1),IF('1. ALG II Monats-Berechnung'!$L$1="Hamburg",INDEX(L289,1),IF('1. ALG II Monats-Berechnung'!$L$1="Hessen",INDEX(N289,1),IF('1. ALG II Monats-Berechnung'!$L$1="Mecklenburg-Vorpommern",INDEX(P289,1),IF('1. ALG II Monats-Berechnung'!$L$1="Niedersachsen",INDEX(R289,1),IF('1. ALG II Monats-Berechnung'!$L$1="Nordrhein-Westfalen",INDEX(T289,1),IF('1. ALG II Monats-Berechnung'!$L$1="Rheinland-Pfalz",INDEX(V289,1),IF('1. ALG II Monats-Berechnung'!$L$1="Saarland",INDEX(X289,1),IF('1. ALG II Monats-Berechnung'!$L$1="Sachsen",INDEX(Z289,1),IF('1. ALG II Monats-Berechnung'!$L$1="Sachsen-Anhalt",INDEX(AB289,1),IF('1. ALG II Monats-Berechnung'!$L$1="Schleswig-Holstein",INDEX(AD289,1),IF('1. ALG II Monats-Berechnung'!$L$1="Thüringen",INDEX(AF289,1),""))))))))))))))))</f>
        <v>Rheine, Stadt</v>
      </c>
      <c r="C653" t="str">
        <f>IF('1. ALG II Monats-Berechnung'!$L$1="Baden-Württemberg",INDEX(C289,1),IF('1. ALG II Monats-Berechnung'!$L$1="Bayern",INDEX(E289,1),IF('1. ALG II Monats-Berechnung'!$L$1="Berlin",INDEX(G289,1),IF('1. ALG II Monats-Berechnung'!$L$1="Brandenburg",INDEX(I289,1),IF('1. ALG II Monats-Berechnung'!$L$1="Bremen",INDEX(K289,1),IF('1. ALG II Monats-Berechnung'!$L$1="Hamburg",INDEX(M289,1),IF('1. ALG II Monats-Berechnung'!$L$1="Hessen",INDEX(O289,1),IF('1. ALG II Monats-Berechnung'!$L$1="Mecklenburg-Vorpommern",INDEX(Q289,1),IF('1. ALG II Monats-Berechnung'!$L$1="Niedersachsen",INDEX(S289,1),IF('1. ALG II Monats-Berechnung'!$L$1="Nordrhein-Westfalen",INDEX(U289,1),IF('1. ALG II Monats-Berechnung'!$L$1="Rheinland-Pfalz",INDEX(W289,1),IF('1. ALG II Monats-Berechnung'!$L$1="Saarland",INDEX(Y289,1),IF('1. ALG II Monats-Berechnung'!$L$1="Sachsen",INDEX(AA289,1),IF('1. ALG II Monats-Berechnung'!$L$1="Sachsen-Anhalt",INDEX(AC289,1),IF('1. ALG II Monats-Berechnung'!$L$1="Schleswig-Holstein",INDEX(AE289,1),IF('1. ALG II Monats-Berechnung'!$L$1="Thüringen",INDEX(AG289,1),""))))))))))))))))</f>
        <v>II</v>
      </c>
    </row>
    <row r="654" spans="2:3" x14ac:dyDescent="0.2">
      <c r="B654" t="str">
        <f>IF('1. ALG II Monats-Berechnung'!$L$1="Baden-Württemberg",INDEX(B290,1),IF('1. ALG II Monats-Berechnung'!$L$1="Bayern",INDEX(D290,1),IF('1. ALG II Monats-Berechnung'!$L$1="Berlin",INDEX(F290,1),IF('1. ALG II Monats-Berechnung'!$L$1="Brandenburg",INDEX(H290,1),IF('1. ALG II Monats-Berechnung'!$L$1="Bremen",INDEX(J290,1),IF('1. ALG II Monats-Berechnung'!$L$1="Hamburg",INDEX(L290,1),IF('1. ALG II Monats-Berechnung'!$L$1="Hessen",INDEX(N290,1),IF('1. ALG II Monats-Berechnung'!$L$1="Mecklenburg-Vorpommern",INDEX(P290,1),IF('1. ALG II Monats-Berechnung'!$L$1="Niedersachsen",INDEX(R290,1),IF('1. ALG II Monats-Berechnung'!$L$1="Nordrhein-Westfalen",INDEX(T290,1),IF('1. ALG II Monats-Berechnung'!$L$1="Rheinland-Pfalz",INDEX(V290,1),IF('1. ALG II Monats-Berechnung'!$L$1="Saarland",INDEX(X290,1),IF('1. ALG II Monats-Berechnung'!$L$1="Sachsen",INDEX(Z290,1),IF('1. ALG II Monats-Berechnung'!$L$1="Sachsen-Anhalt",INDEX(AB290,1),IF('1. ALG II Monats-Berechnung'!$L$1="Schleswig-Holstein",INDEX(AD290,1),IF('1. ALG II Monats-Berechnung'!$L$1="Thüringen",INDEX(AF290,1),""))))))))))))))))</f>
        <v>Rietberg, Stadt</v>
      </c>
      <c r="C654" t="str">
        <f>IF('1. ALG II Monats-Berechnung'!$L$1="Baden-Württemberg",INDEX(C290,1),IF('1. ALG II Monats-Berechnung'!$L$1="Bayern",INDEX(E290,1),IF('1. ALG II Monats-Berechnung'!$L$1="Berlin",INDEX(G290,1),IF('1. ALG II Monats-Berechnung'!$L$1="Brandenburg",INDEX(I290,1),IF('1. ALG II Monats-Berechnung'!$L$1="Bremen",INDEX(K290,1),IF('1. ALG II Monats-Berechnung'!$L$1="Hamburg",INDEX(M290,1),IF('1. ALG II Monats-Berechnung'!$L$1="Hessen",INDEX(O290,1),IF('1. ALG II Monats-Berechnung'!$L$1="Mecklenburg-Vorpommern",INDEX(Q290,1),IF('1. ALG II Monats-Berechnung'!$L$1="Niedersachsen",INDEX(S290,1),IF('1. ALG II Monats-Berechnung'!$L$1="Nordrhein-Westfalen",INDEX(U290,1),IF('1. ALG II Monats-Berechnung'!$L$1="Rheinland-Pfalz",INDEX(W290,1),IF('1. ALG II Monats-Berechnung'!$L$1="Saarland",INDEX(Y290,1),IF('1. ALG II Monats-Berechnung'!$L$1="Sachsen",INDEX(AA290,1),IF('1. ALG II Monats-Berechnung'!$L$1="Sachsen-Anhalt",INDEX(AC290,1),IF('1. ALG II Monats-Berechnung'!$L$1="Schleswig-Holstein",INDEX(AE290,1),IF('1. ALG II Monats-Berechnung'!$L$1="Thüringen",INDEX(AG290,1),""))))))))))))))))</f>
        <v>II</v>
      </c>
    </row>
    <row r="655" spans="2:3" x14ac:dyDescent="0.2">
      <c r="B655" t="str">
        <f>IF('1. ALG II Monats-Berechnung'!$L$1="Baden-Württemberg",INDEX(B291,1),IF('1. ALG II Monats-Berechnung'!$L$1="Bayern",INDEX(D291,1),IF('1. ALG II Monats-Berechnung'!$L$1="Berlin",INDEX(F291,1),IF('1. ALG II Monats-Berechnung'!$L$1="Brandenburg",INDEX(H291,1),IF('1. ALG II Monats-Berechnung'!$L$1="Bremen",INDEX(J291,1),IF('1. ALG II Monats-Berechnung'!$L$1="Hamburg",INDEX(L291,1),IF('1. ALG II Monats-Berechnung'!$L$1="Hessen",INDEX(N291,1),IF('1. ALG II Monats-Berechnung'!$L$1="Mecklenburg-Vorpommern",INDEX(P291,1),IF('1. ALG II Monats-Berechnung'!$L$1="Niedersachsen",INDEX(R291,1),IF('1. ALG II Monats-Berechnung'!$L$1="Nordrhein-Westfalen",INDEX(T291,1),IF('1. ALG II Monats-Berechnung'!$L$1="Rheinland-Pfalz",INDEX(V291,1),IF('1. ALG II Monats-Berechnung'!$L$1="Saarland",INDEX(X291,1),IF('1. ALG II Monats-Berechnung'!$L$1="Sachsen",INDEX(Z291,1),IF('1. ALG II Monats-Berechnung'!$L$1="Sachsen-Anhalt",INDEX(AB291,1),IF('1. ALG II Monats-Berechnung'!$L$1="Schleswig-Holstein",INDEX(AD291,1),IF('1. ALG II Monats-Berechnung'!$L$1="Thüringen",INDEX(AF291,1),""))))))))))))))))</f>
        <v>Rommerskirchen</v>
      </c>
      <c r="C655" t="str">
        <f>IF('1. ALG II Monats-Berechnung'!$L$1="Baden-Württemberg",INDEX(C291,1),IF('1. ALG II Monats-Berechnung'!$L$1="Bayern",INDEX(E291,1),IF('1. ALG II Monats-Berechnung'!$L$1="Berlin",INDEX(G291,1),IF('1. ALG II Monats-Berechnung'!$L$1="Brandenburg",INDEX(I291,1),IF('1. ALG II Monats-Berechnung'!$L$1="Bremen",INDEX(K291,1),IF('1. ALG II Monats-Berechnung'!$L$1="Hamburg",INDEX(M291,1),IF('1. ALG II Monats-Berechnung'!$L$1="Hessen",INDEX(O291,1),IF('1. ALG II Monats-Berechnung'!$L$1="Mecklenburg-Vorpommern",INDEX(Q291,1),IF('1. ALG II Monats-Berechnung'!$L$1="Niedersachsen",INDEX(S291,1),IF('1. ALG II Monats-Berechnung'!$L$1="Nordrhein-Westfalen",INDEX(U291,1),IF('1. ALG II Monats-Berechnung'!$L$1="Rheinland-Pfalz",INDEX(W291,1),IF('1. ALG II Monats-Berechnung'!$L$1="Saarland",INDEX(Y291,1),IF('1. ALG II Monats-Berechnung'!$L$1="Sachsen",INDEX(AA291,1),IF('1. ALG II Monats-Berechnung'!$L$1="Sachsen-Anhalt",INDEX(AC291,1),IF('1. ALG II Monats-Berechnung'!$L$1="Schleswig-Holstein",INDEX(AE291,1),IF('1. ALG II Monats-Berechnung'!$L$1="Thüringen",INDEX(AG291,1),""))))))))))))))))</f>
        <v>III</v>
      </c>
    </row>
    <row r="656" spans="2:3" x14ac:dyDescent="0.2">
      <c r="B656" t="str">
        <f>IF('1. ALG II Monats-Berechnung'!$L$1="Baden-Württemberg",INDEX(B292,1),IF('1. ALG II Monats-Berechnung'!$L$1="Bayern",INDEX(D292,1),IF('1. ALG II Monats-Berechnung'!$L$1="Berlin",INDEX(F292,1),IF('1. ALG II Monats-Berechnung'!$L$1="Brandenburg",INDEX(H292,1),IF('1. ALG II Monats-Berechnung'!$L$1="Bremen",INDEX(J292,1),IF('1. ALG II Monats-Berechnung'!$L$1="Hamburg",INDEX(L292,1),IF('1. ALG II Monats-Berechnung'!$L$1="Hessen",INDEX(N292,1),IF('1. ALG II Monats-Berechnung'!$L$1="Mecklenburg-Vorpommern",INDEX(P292,1),IF('1. ALG II Monats-Berechnung'!$L$1="Niedersachsen",INDEX(R292,1),IF('1. ALG II Monats-Berechnung'!$L$1="Nordrhein-Westfalen",INDEX(T292,1),IF('1. ALG II Monats-Berechnung'!$L$1="Rheinland-Pfalz",INDEX(V292,1),IF('1. ALG II Monats-Berechnung'!$L$1="Saarland",INDEX(X292,1),IF('1. ALG II Monats-Berechnung'!$L$1="Sachsen",INDEX(Z292,1),IF('1. ALG II Monats-Berechnung'!$L$1="Sachsen-Anhalt",INDEX(AB292,1),IF('1. ALG II Monats-Berechnung'!$L$1="Schleswig-Holstein",INDEX(AD292,1),IF('1. ALG II Monats-Berechnung'!$L$1="Thüringen",INDEX(AF292,1),""))))))))))))))))</f>
        <v>Rosendahl</v>
      </c>
      <c r="C656" t="str">
        <f>IF('1. ALG II Monats-Berechnung'!$L$1="Baden-Württemberg",INDEX(C292,1),IF('1. ALG II Monats-Berechnung'!$L$1="Bayern",INDEX(E292,1),IF('1. ALG II Monats-Berechnung'!$L$1="Berlin",INDEX(G292,1),IF('1. ALG II Monats-Berechnung'!$L$1="Brandenburg",INDEX(I292,1),IF('1. ALG II Monats-Berechnung'!$L$1="Bremen",INDEX(K292,1),IF('1. ALG II Monats-Berechnung'!$L$1="Hamburg",INDEX(M292,1),IF('1. ALG II Monats-Berechnung'!$L$1="Hessen",INDEX(O292,1),IF('1. ALG II Monats-Berechnung'!$L$1="Mecklenburg-Vorpommern",INDEX(Q292,1),IF('1. ALG II Monats-Berechnung'!$L$1="Niedersachsen",INDEX(S292,1),IF('1. ALG II Monats-Berechnung'!$L$1="Nordrhein-Westfalen",INDEX(U292,1),IF('1. ALG II Monats-Berechnung'!$L$1="Rheinland-Pfalz",INDEX(W292,1),IF('1. ALG II Monats-Berechnung'!$L$1="Saarland",INDEX(Y292,1),IF('1. ALG II Monats-Berechnung'!$L$1="Sachsen",INDEX(AA292,1),IF('1. ALG II Monats-Berechnung'!$L$1="Sachsen-Anhalt",INDEX(AC292,1),IF('1. ALG II Monats-Berechnung'!$L$1="Schleswig-Holstein",INDEX(AE292,1),IF('1. ALG II Monats-Berechnung'!$L$1="Thüringen",INDEX(AG292,1),""))))))))))))))))</f>
        <v>I</v>
      </c>
    </row>
    <row r="657" spans="2:3" x14ac:dyDescent="0.2">
      <c r="B657" t="str">
        <f>IF('1. ALG II Monats-Berechnung'!$L$1="Baden-Württemberg",INDEX(B293,1),IF('1. ALG II Monats-Berechnung'!$L$1="Bayern",INDEX(D293,1),IF('1. ALG II Monats-Berechnung'!$L$1="Berlin",INDEX(F293,1),IF('1. ALG II Monats-Berechnung'!$L$1="Brandenburg",INDEX(H293,1),IF('1. ALG II Monats-Berechnung'!$L$1="Bremen",INDEX(J293,1),IF('1. ALG II Monats-Berechnung'!$L$1="Hamburg",INDEX(L293,1),IF('1. ALG II Monats-Berechnung'!$L$1="Hessen",INDEX(N293,1),IF('1. ALG II Monats-Berechnung'!$L$1="Mecklenburg-Vorpommern",INDEX(P293,1),IF('1. ALG II Monats-Berechnung'!$L$1="Niedersachsen",INDEX(R293,1),IF('1. ALG II Monats-Berechnung'!$L$1="Nordrhein-Westfalen",INDEX(T293,1),IF('1. ALG II Monats-Berechnung'!$L$1="Rheinland-Pfalz",INDEX(V293,1),IF('1. ALG II Monats-Berechnung'!$L$1="Saarland",INDEX(X293,1),IF('1. ALG II Monats-Berechnung'!$L$1="Sachsen",INDEX(Z293,1),IF('1. ALG II Monats-Berechnung'!$L$1="Sachsen-Anhalt",INDEX(AB293,1),IF('1. ALG II Monats-Berechnung'!$L$1="Schleswig-Holstein",INDEX(AD293,1),IF('1. ALG II Monats-Berechnung'!$L$1="Thüringen",INDEX(AF293,1),""))))))))))))))))</f>
        <v>Rösrath</v>
      </c>
      <c r="C657" t="str">
        <f>IF('1. ALG II Monats-Berechnung'!$L$1="Baden-Württemberg",INDEX(C293,1),IF('1. ALG II Monats-Berechnung'!$L$1="Bayern",INDEX(E293,1),IF('1. ALG II Monats-Berechnung'!$L$1="Berlin",INDEX(G293,1),IF('1. ALG II Monats-Berechnung'!$L$1="Brandenburg",INDEX(I293,1),IF('1. ALG II Monats-Berechnung'!$L$1="Bremen",INDEX(K293,1),IF('1. ALG II Monats-Berechnung'!$L$1="Hamburg",INDEX(M293,1),IF('1. ALG II Monats-Berechnung'!$L$1="Hessen",INDEX(O293,1),IF('1. ALG II Monats-Berechnung'!$L$1="Mecklenburg-Vorpommern",INDEX(Q293,1),IF('1. ALG II Monats-Berechnung'!$L$1="Niedersachsen",INDEX(S293,1),IF('1. ALG II Monats-Berechnung'!$L$1="Nordrhein-Westfalen",INDEX(U293,1),IF('1. ALG II Monats-Berechnung'!$L$1="Rheinland-Pfalz",INDEX(W293,1),IF('1. ALG II Monats-Berechnung'!$L$1="Saarland",INDEX(Y293,1),IF('1. ALG II Monats-Berechnung'!$L$1="Sachsen",INDEX(AA293,1),IF('1. ALG II Monats-Berechnung'!$L$1="Sachsen-Anhalt",INDEX(AC293,1),IF('1. ALG II Monats-Berechnung'!$L$1="Schleswig-Holstein",INDEX(AE293,1),IF('1. ALG II Monats-Berechnung'!$L$1="Thüringen",INDEX(AG293,1),""))))))))))))))))</f>
        <v>V</v>
      </c>
    </row>
    <row r="658" spans="2:3" x14ac:dyDescent="0.2">
      <c r="B658" t="str">
        <f>IF('1. ALG II Monats-Berechnung'!$L$1="Baden-Württemberg",INDEX(B294,1),IF('1. ALG II Monats-Berechnung'!$L$1="Bayern",INDEX(D294,1),IF('1. ALG II Monats-Berechnung'!$L$1="Berlin",INDEX(F294,1),IF('1. ALG II Monats-Berechnung'!$L$1="Brandenburg",INDEX(H294,1),IF('1. ALG II Monats-Berechnung'!$L$1="Bremen",INDEX(J294,1),IF('1. ALG II Monats-Berechnung'!$L$1="Hamburg",INDEX(L294,1),IF('1. ALG II Monats-Berechnung'!$L$1="Hessen",INDEX(N294,1),IF('1. ALG II Monats-Berechnung'!$L$1="Mecklenburg-Vorpommern",INDEX(P294,1),IF('1. ALG II Monats-Berechnung'!$L$1="Niedersachsen",INDEX(R294,1),IF('1. ALG II Monats-Berechnung'!$L$1="Nordrhein-Westfalen",INDEX(T294,1),IF('1. ALG II Monats-Berechnung'!$L$1="Rheinland-Pfalz",INDEX(V294,1),IF('1. ALG II Monats-Berechnung'!$L$1="Saarland",INDEX(X294,1),IF('1. ALG II Monats-Berechnung'!$L$1="Sachsen",INDEX(Z294,1),IF('1. ALG II Monats-Berechnung'!$L$1="Sachsen-Anhalt",INDEX(AB294,1),IF('1. ALG II Monats-Berechnung'!$L$1="Schleswig-Holstein",INDEX(AD294,1),IF('1. ALG II Monats-Berechnung'!$L$1="Thüringen",INDEX(AF294,1),""))))))))))))))))</f>
        <v>Ruppichteroth</v>
      </c>
      <c r="C658" t="str">
        <f>IF('1. ALG II Monats-Berechnung'!$L$1="Baden-Württemberg",INDEX(C294,1),IF('1. ALG II Monats-Berechnung'!$L$1="Bayern",INDEX(E294,1),IF('1. ALG II Monats-Berechnung'!$L$1="Berlin",INDEX(G294,1),IF('1. ALG II Monats-Berechnung'!$L$1="Brandenburg",INDEX(I294,1),IF('1. ALG II Monats-Berechnung'!$L$1="Bremen",INDEX(K294,1),IF('1. ALG II Monats-Berechnung'!$L$1="Hamburg",INDEX(M294,1),IF('1. ALG II Monats-Berechnung'!$L$1="Hessen",INDEX(O294,1),IF('1. ALG II Monats-Berechnung'!$L$1="Mecklenburg-Vorpommern",INDEX(Q294,1),IF('1. ALG II Monats-Berechnung'!$L$1="Niedersachsen",INDEX(S294,1),IF('1. ALG II Monats-Berechnung'!$L$1="Nordrhein-Westfalen",INDEX(U294,1),IF('1. ALG II Monats-Berechnung'!$L$1="Rheinland-Pfalz",INDEX(W294,1),IF('1. ALG II Monats-Berechnung'!$L$1="Saarland",INDEX(Y294,1),IF('1. ALG II Monats-Berechnung'!$L$1="Sachsen",INDEX(AA294,1),IF('1. ALG II Monats-Berechnung'!$L$1="Sachsen-Anhalt",INDEX(AC294,1),IF('1. ALG II Monats-Berechnung'!$L$1="Schleswig-Holstein",INDEX(AE294,1),IF('1. ALG II Monats-Berechnung'!$L$1="Thüringen",INDEX(AG294,1),""))))))))))))))))</f>
        <v>II</v>
      </c>
    </row>
    <row r="659" spans="2:3" x14ac:dyDescent="0.2">
      <c r="B659" t="str">
        <f>IF('1. ALG II Monats-Berechnung'!$L$1="Baden-Württemberg",INDEX(B295,1),IF('1. ALG II Monats-Berechnung'!$L$1="Bayern",INDEX(D295,1),IF('1. ALG II Monats-Berechnung'!$L$1="Berlin",INDEX(F295,1),IF('1. ALG II Monats-Berechnung'!$L$1="Brandenburg",INDEX(H295,1),IF('1. ALG II Monats-Berechnung'!$L$1="Bremen",INDEX(J295,1),IF('1. ALG II Monats-Berechnung'!$L$1="Hamburg",INDEX(L295,1),IF('1. ALG II Monats-Berechnung'!$L$1="Hessen",INDEX(N295,1),IF('1. ALG II Monats-Berechnung'!$L$1="Mecklenburg-Vorpommern",INDEX(P295,1),IF('1. ALG II Monats-Berechnung'!$L$1="Niedersachsen",INDEX(R295,1),IF('1. ALG II Monats-Berechnung'!$L$1="Nordrhein-Westfalen",INDEX(T295,1),IF('1. ALG II Monats-Berechnung'!$L$1="Rheinland-Pfalz",INDEX(V295,1),IF('1. ALG II Monats-Berechnung'!$L$1="Saarland",INDEX(X295,1),IF('1. ALG II Monats-Berechnung'!$L$1="Sachsen",INDEX(Z295,1),IF('1. ALG II Monats-Berechnung'!$L$1="Sachsen-Anhalt",INDEX(AB295,1),IF('1. ALG II Monats-Berechnung'!$L$1="Schleswig-Holstein",INDEX(AD295,1),IF('1. ALG II Monats-Berechnung'!$L$1="Thüringen",INDEX(AF295,1),""))))))))))))))))</f>
        <v>Rüthen, Stadt</v>
      </c>
      <c r="C659" t="str">
        <f>IF('1. ALG II Monats-Berechnung'!$L$1="Baden-Württemberg",INDEX(C295,1),IF('1. ALG II Monats-Berechnung'!$L$1="Bayern",INDEX(E295,1),IF('1. ALG II Monats-Berechnung'!$L$1="Berlin",INDEX(G295,1),IF('1. ALG II Monats-Berechnung'!$L$1="Brandenburg",INDEX(I295,1),IF('1. ALG II Monats-Berechnung'!$L$1="Bremen",INDEX(K295,1),IF('1. ALG II Monats-Berechnung'!$L$1="Hamburg",INDEX(M295,1),IF('1. ALG II Monats-Berechnung'!$L$1="Hessen",INDEX(O295,1),IF('1. ALG II Monats-Berechnung'!$L$1="Mecklenburg-Vorpommern",INDEX(Q295,1),IF('1. ALG II Monats-Berechnung'!$L$1="Niedersachsen",INDEX(S295,1),IF('1. ALG II Monats-Berechnung'!$L$1="Nordrhein-Westfalen",INDEX(U295,1),IF('1. ALG II Monats-Berechnung'!$L$1="Rheinland-Pfalz",INDEX(W295,1),IF('1. ALG II Monats-Berechnung'!$L$1="Saarland",INDEX(Y295,1),IF('1. ALG II Monats-Berechnung'!$L$1="Sachsen",INDEX(AA295,1),IF('1. ALG II Monats-Berechnung'!$L$1="Sachsen-Anhalt",INDEX(AC295,1),IF('1. ALG II Monats-Berechnung'!$L$1="Schleswig-Holstein",INDEX(AE295,1),IF('1. ALG II Monats-Berechnung'!$L$1="Thüringen",INDEX(AG295,1),""))))))))))))))))</f>
        <v>I</v>
      </c>
    </row>
    <row r="660" spans="2:3" x14ac:dyDescent="0.2">
      <c r="B660" t="str">
        <f>IF('1. ALG II Monats-Berechnung'!$L$1="Baden-Württemberg",INDEX(B296,1),IF('1. ALG II Monats-Berechnung'!$L$1="Bayern",INDEX(D296,1),IF('1. ALG II Monats-Berechnung'!$L$1="Berlin",INDEX(F296,1),IF('1. ALG II Monats-Berechnung'!$L$1="Brandenburg",INDEX(H296,1),IF('1. ALG II Monats-Berechnung'!$L$1="Bremen",INDEX(J296,1),IF('1. ALG II Monats-Berechnung'!$L$1="Hamburg",INDEX(L296,1),IF('1. ALG II Monats-Berechnung'!$L$1="Hessen",INDEX(N296,1),IF('1. ALG II Monats-Berechnung'!$L$1="Mecklenburg-Vorpommern",INDEX(P296,1),IF('1. ALG II Monats-Berechnung'!$L$1="Niedersachsen",INDEX(R296,1),IF('1. ALG II Monats-Berechnung'!$L$1="Nordrhein-Westfalen",INDEX(T296,1),IF('1. ALG II Monats-Berechnung'!$L$1="Rheinland-Pfalz",INDEX(V296,1),IF('1. ALG II Monats-Berechnung'!$L$1="Saarland",INDEX(X296,1),IF('1. ALG II Monats-Berechnung'!$L$1="Sachsen",INDEX(Z296,1),IF('1. ALG II Monats-Berechnung'!$L$1="Sachsen-Anhalt",INDEX(AB296,1),IF('1. ALG II Monats-Berechnung'!$L$1="Schleswig-Holstein",INDEX(AD296,1),IF('1. ALG II Monats-Berechnung'!$L$1="Thüringen",INDEX(AF296,1),""))))))))))))))))</f>
        <v>Salzkotten, Stadt</v>
      </c>
      <c r="C660" t="str">
        <f>IF('1. ALG II Monats-Berechnung'!$L$1="Baden-Württemberg",INDEX(C296,1),IF('1. ALG II Monats-Berechnung'!$L$1="Bayern",INDEX(E296,1),IF('1. ALG II Monats-Berechnung'!$L$1="Berlin",INDEX(G296,1),IF('1. ALG II Monats-Berechnung'!$L$1="Brandenburg",INDEX(I296,1),IF('1. ALG II Monats-Berechnung'!$L$1="Bremen",INDEX(K296,1),IF('1. ALG II Monats-Berechnung'!$L$1="Hamburg",INDEX(M296,1),IF('1. ALG II Monats-Berechnung'!$L$1="Hessen",INDEX(O296,1),IF('1. ALG II Monats-Berechnung'!$L$1="Mecklenburg-Vorpommern",INDEX(Q296,1),IF('1. ALG II Monats-Berechnung'!$L$1="Niedersachsen",INDEX(S296,1),IF('1. ALG II Monats-Berechnung'!$L$1="Nordrhein-Westfalen",INDEX(U296,1),IF('1. ALG II Monats-Berechnung'!$L$1="Rheinland-Pfalz",INDEX(W296,1),IF('1. ALG II Monats-Berechnung'!$L$1="Saarland",INDEX(Y296,1),IF('1. ALG II Monats-Berechnung'!$L$1="Sachsen",INDEX(AA296,1),IF('1. ALG II Monats-Berechnung'!$L$1="Sachsen-Anhalt",INDEX(AC296,1),IF('1. ALG II Monats-Berechnung'!$L$1="Schleswig-Holstein",INDEX(AE296,1),IF('1. ALG II Monats-Berechnung'!$L$1="Thüringen",INDEX(AG296,1),""))))))))))))))))</f>
        <v>I</v>
      </c>
    </row>
    <row r="661" spans="2:3" x14ac:dyDescent="0.2">
      <c r="B661" t="str">
        <f>IF('1. ALG II Monats-Berechnung'!$L$1="Baden-Württemberg",INDEX(B297,1),IF('1. ALG II Monats-Berechnung'!$L$1="Bayern",INDEX(D297,1),IF('1. ALG II Monats-Berechnung'!$L$1="Berlin",INDEX(F297,1),IF('1. ALG II Monats-Berechnung'!$L$1="Brandenburg",INDEX(H297,1),IF('1. ALG II Monats-Berechnung'!$L$1="Bremen",INDEX(J297,1),IF('1. ALG II Monats-Berechnung'!$L$1="Hamburg",INDEX(L297,1),IF('1. ALG II Monats-Berechnung'!$L$1="Hessen",INDEX(N297,1),IF('1. ALG II Monats-Berechnung'!$L$1="Mecklenburg-Vorpommern",INDEX(P297,1),IF('1. ALG II Monats-Berechnung'!$L$1="Niedersachsen",INDEX(R297,1),IF('1. ALG II Monats-Berechnung'!$L$1="Nordrhein-Westfalen",INDEX(T297,1),IF('1. ALG II Monats-Berechnung'!$L$1="Rheinland-Pfalz",INDEX(V297,1),IF('1. ALG II Monats-Berechnung'!$L$1="Saarland",INDEX(X297,1),IF('1. ALG II Monats-Berechnung'!$L$1="Sachsen",INDEX(Z297,1),IF('1. ALG II Monats-Berechnung'!$L$1="Sachsen-Anhalt",INDEX(AB297,1),IF('1. ALG II Monats-Berechnung'!$L$1="Schleswig-Holstein",INDEX(AD297,1),IF('1. ALG II Monats-Berechnung'!$L$1="Thüringen",INDEX(AF297,1),""))))))))))))))))</f>
        <v>Sankt Augustin, Stadt</v>
      </c>
      <c r="C661" t="str">
        <f>IF('1. ALG II Monats-Berechnung'!$L$1="Baden-Württemberg",INDEX(C297,1),IF('1. ALG II Monats-Berechnung'!$L$1="Bayern",INDEX(E297,1),IF('1. ALG II Monats-Berechnung'!$L$1="Berlin",INDEX(G297,1),IF('1. ALG II Monats-Berechnung'!$L$1="Brandenburg",INDEX(I297,1),IF('1. ALG II Monats-Berechnung'!$L$1="Bremen",INDEX(K297,1),IF('1. ALG II Monats-Berechnung'!$L$1="Hamburg",INDEX(M297,1),IF('1. ALG II Monats-Berechnung'!$L$1="Hessen",INDEX(O297,1),IF('1. ALG II Monats-Berechnung'!$L$1="Mecklenburg-Vorpommern",INDEX(Q297,1),IF('1. ALG II Monats-Berechnung'!$L$1="Niedersachsen",INDEX(S297,1),IF('1. ALG II Monats-Berechnung'!$L$1="Nordrhein-Westfalen",INDEX(U297,1),IF('1. ALG II Monats-Berechnung'!$L$1="Rheinland-Pfalz",INDEX(W297,1),IF('1. ALG II Monats-Berechnung'!$L$1="Saarland",INDEX(Y297,1),IF('1. ALG II Monats-Berechnung'!$L$1="Sachsen",INDEX(AA297,1),IF('1. ALG II Monats-Berechnung'!$L$1="Sachsen-Anhalt",INDEX(AC297,1),IF('1. ALG II Monats-Berechnung'!$L$1="Schleswig-Holstein",INDEX(AE297,1),IF('1. ALG II Monats-Berechnung'!$L$1="Thüringen",INDEX(AG297,1),""))))))))))))))))</f>
        <v>IV</v>
      </c>
    </row>
    <row r="662" spans="2:3" x14ac:dyDescent="0.2">
      <c r="B662" t="str">
        <f>IF('1. ALG II Monats-Berechnung'!$L$1="Baden-Württemberg",INDEX(B298,1),IF('1. ALG II Monats-Berechnung'!$L$1="Bayern",INDEX(D298,1),IF('1. ALG II Monats-Berechnung'!$L$1="Berlin",INDEX(F298,1),IF('1. ALG II Monats-Berechnung'!$L$1="Brandenburg",INDEX(H298,1),IF('1. ALG II Monats-Berechnung'!$L$1="Bremen",INDEX(J298,1),IF('1. ALG II Monats-Berechnung'!$L$1="Hamburg",INDEX(L298,1),IF('1. ALG II Monats-Berechnung'!$L$1="Hessen",INDEX(N298,1),IF('1. ALG II Monats-Berechnung'!$L$1="Mecklenburg-Vorpommern",INDEX(P298,1),IF('1. ALG II Monats-Berechnung'!$L$1="Niedersachsen",INDEX(R298,1),IF('1. ALG II Monats-Berechnung'!$L$1="Nordrhein-Westfalen",INDEX(T298,1),IF('1. ALG II Monats-Berechnung'!$L$1="Rheinland-Pfalz",INDEX(V298,1),IF('1. ALG II Monats-Berechnung'!$L$1="Saarland",INDEX(X298,1),IF('1. ALG II Monats-Berechnung'!$L$1="Sachsen",INDEX(Z298,1),IF('1. ALG II Monats-Berechnung'!$L$1="Sachsen-Anhalt",INDEX(AB298,1),IF('1. ALG II Monats-Berechnung'!$L$1="Schleswig-Holstein",INDEX(AD298,1),IF('1. ALG II Monats-Berechnung'!$L$1="Thüringen",INDEX(AF298,1),""))))))))))))))))</f>
        <v>Sassenberg, Stadt</v>
      </c>
      <c r="C662" t="str">
        <f>IF('1. ALG II Monats-Berechnung'!$L$1="Baden-Württemberg",INDEX(C298,1),IF('1. ALG II Monats-Berechnung'!$L$1="Bayern",INDEX(E298,1),IF('1. ALG II Monats-Berechnung'!$L$1="Berlin",INDEX(G298,1),IF('1. ALG II Monats-Berechnung'!$L$1="Brandenburg",INDEX(I298,1),IF('1. ALG II Monats-Berechnung'!$L$1="Bremen",INDEX(K298,1),IF('1. ALG II Monats-Berechnung'!$L$1="Hamburg",INDEX(M298,1),IF('1. ALG II Monats-Berechnung'!$L$1="Hessen",INDEX(O298,1),IF('1. ALG II Monats-Berechnung'!$L$1="Mecklenburg-Vorpommern",INDEX(Q298,1),IF('1. ALG II Monats-Berechnung'!$L$1="Niedersachsen",INDEX(S298,1),IF('1. ALG II Monats-Berechnung'!$L$1="Nordrhein-Westfalen",INDEX(U298,1),IF('1. ALG II Monats-Berechnung'!$L$1="Rheinland-Pfalz",INDEX(W298,1),IF('1. ALG II Monats-Berechnung'!$L$1="Saarland",INDEX(Y298,1),IF('1. ALG II Monats-Berechnung'!$L$1="Sachsen",INDEX(AA298,1),IF('1. ALG II Monats-Berechnung'!$L$1="Sachsen-Anhalt",INDEX(AC298,1),IF('1. ALG II Monats-Berechnung'!$L$1="Schleswig-Holstein",INDEX(AE298,1),IF('1. ALG II Monats-Berechnung'!$L$1="Thüringen",INDEX(AG298,1),""))))))))))))))))</f>
        <v>II</v>
      </c>
    </row>
    <row r="663" spans="2:3" x14ac:dyDescent="0.2">
      <c r="B663" t="str">
        <f>IF('1. ALG II Monats-Berechnung'!$L$1="Baden-Württemberg",INDEX(B299,1),IF('1. ALG II Monats-Berechnung'!$L$1="Bayern",INDEX(D299,1),IF('1. ALG II Monats-Berechnung'!$L$1="Berlin",INDEX(F299,1),IF('1. ALG II Monats-Berechnung'!$L$1="Brandenburg",INDEX(H299,1),IF('1. ALG II Monats-Berechnung'!$L$1="Bremen",INDEX(J299,1),IF('1. ALG II Monats-Berechnung'!$L$1="Hamburg",INDEX(L299,1),IF('1. ALG II Monats-Berechnung'!$L$1="Hessen",INDEX(N299,1),IF('1. ALG II Monats-Berechnung'!$L$1="Mecklenburg-Vorpommern",INDEX(P299,1),IF('1. ALG II Monats-Berechnung'!$L$1="Niedersachsen",INDEX(R299,1),IF('1. ALG II Monats-Berechnung'!$L$1="Nordrhein-Westfalen",INDEX(T299,1),IF('1. ALG II Monats-Berechnung'!$L$1="Rheinland-Pfalz",INDEX(V299,1),IF('1. ALG II Monats-Berechnung'!$L$1="Saarland",INDEX(X299,1),IF('1. ALG II Monats-Berechnung'!$L$1="Sachsen",INDEX(Z299,1),IF('1. ALG II Monats-Berechnung'!$L$1="Sachsen-Anhalt",INDEX(AB299,1),IF('1. ALG II Monats-Berechnung'!$L$1="Schleswig-Holstein",INDEX(AD299,1),IF('1. ALG II Monats-Berechnung'!$L$1="Thüringen",INDEX(AF299,1),""))))))))))))))))</f>
        <v>Schalksmühle</v>
      </c>
      <c r="C663" t="str">
        <f>IF('1. ALG II Monats-Berechnung'!$L$1="Baden-Württemberg",INDEX(C299,1),IF('1. ALG II Monats-Berechnung'!$L$1="Bayern",INDEX(E299,1),IF('1. ALG II Monats-Berechnung'!$L$1="Berlin",INDEX(G299,1),IF('1. ALG II Monats-Berechnung'!$L$1="Brandenburg",INDEX(I299,1),IF('1. ALG II Monats-Berechnung'!$L$1="Bremen",INDEX(K299,1),IF('1. ALG II Monats-Berechnung'!$L$1="Hamburg",INDEX(M299,1),IF('1. ALG II Monats-Berechnung'!$L$1="Hessen",INDEX(O299,1),IF('1. ALG II Monats-Berechnung'!$L$1="Mecklenburg-Vorpommern",INDEX(Q299,1),IF('1. ALG II Monats-Berechnung'!$L$1="Niedersachsen",INDEX(S299,1),IF('1. ALG II Monats-Berechnung'!$L$1="Nordrhein-Westfalen",INDEX(U299,1),IF('1. ALG II Monats-Berechnung'!$L$1="Rheinland-Pfalz",INDEX(W299,1),IF('1. ALG II Monats-Berechnung'!$L$1="Saarland",INDEX(Y299,1),IF('1. ALG II Monats-Berechnung'!$L$1="Sachsen",INDEX(AA299,1),IF('1. ALG II Monats-Berechnung'!$L$1="Sachsen-Anhalt",INDEX(AC299,1),IF('1. ALG II Monats-Berechnung'!$L$1="Schleswig-Holstein",INDEX(AE299,1),IF('1. ALG II Monats-Berechnung'!$L$1="Thüringen",INDEX(AG299,1),""))))))))))))))))</f>
        <v>II</v>
      </c>
    </row>
    <row r="664" spans="2:3" x14ac:dyDescent="0.2">
      <c r="B664" t="str">
        <f>IF('1. ALG II Monats-Berechnung'!$L$1="Baden-Württemberg",INDEX(B300,1),IF('1. ALG II Monats-Berechnung'!$L$1="Bayern",INDEX(D300,1),IF('1. ALG II Monats-Berechnung'!$L$1="Berlin",INDEX(F300,1),IF('1. ALG II Monats-Berechnung'!$L$1="Brandenburg",INDEX(H300,1),IF('1. ALG II Monats-Berechnung'!$L$1="Bremen",INDEX(J300,1),IF('1. ALG II Monats-Berechnung'!$L$1="Hamburg",INDEX(L300,1),IF('1. ALG II Monats-Berechnung'!$L$1="Hessen",INDEX(N300,1),IF('1. ALG II Monats-Berechnung'!$L$1="Mecklenburg-Vorpommern",INDEX(P300,1),IF('1. ALG II Monats-Berechnung'!$L$1="Niedersachsen",INDEX(R300,1),IF('1. ALG II Monats-Berechnung'!$L$1="Nordrhein-Westfalen",INDEX(T300,1),IF('1. ALG II Monats-Berechnung'!$L$1="Rheinland-Pfalz",INDEX(V300,1),IF('1. ALG II Monats-Berechnung'!$L$1="Saarland",INDEX(X300,1),IF('1. ALG II Monats-Berechnung'!$L$1="Sachsen",INDEX(Z300,1),IF('1. ALG II Monats-Berechnung'!$L$1="Sachsen-Anhalt",INDEX(AB300,1),IF('1. ALG II Monats-Berechnung'!$L$1="Schleswig-Holstein",INDEX(AD300,1),IF('1. ALG II Monats-Berechnung'!$L$1="Thüringen",INDEX(AF300,1),""))))))))))))))))</f>
        <v>Schermbeck</v>
      </c>
      <c r="C664" t="str">
        <f>IF('1. ALG II Monats-Berechnung'!$L$1="Baden-Württemberg",INDEX(C300,1),IF('1. ALG II Monats-Berechnung'!$L$1="Bayern",INDEX(E300,1),IF('1. ALG II Monats-Berechnung'!$L$1="Berlin",INDEX(G300,1),IF('1. ALG II Monats-Berechnung'!$L$1="Brandenburg",INDEX(I300,1),IF('1. ALG II Monats-Berechnung'!$L$1="Bremen",INDEX(K300,1),IF('1. ALG II Monats-Berechnung'!$L$1="Hamburg",INDEX(M300,1),IF('1. ALG II Monats-Berechnung'!$L$1="Hessen",INDEX(O300,1),IF('1. ALG II Monats-Berechnung'!$L$1="Mecklenburg-Vorpommern",INDEX(Q300,1),IF('1. ALG II Monats-Berechnung'!$L$1="Niedersachsen",INDEX(S300,1),IF('1. ALG II Monats-Berechnung'!$L$1="Nordrhein-Westfalen",INDEX(U300,1),IF('1. ALG II Monats-Berechnung'!$L$1="Rheinland-Pfalz",INDEX(W300,1),IF('1. ALG II Monats-Berechnung'!$L$1="Saarland",INDEX(Y300,1),IF('1. ALG II Monats-Berechnung'!$L$1="Sachsen",INDEX(AA300,1),IF('1. ALG II Monats-Berechnung'!$L$1="Sachsen-Anhalt",INDEX(AC300,1),IF('1. ALG II Monats-Berechnung'!$L$1="Schleswig-Holstein",INDEX(AE300,1),IF('1. ALG II Monats-Berechnung'!$L$1="Thüringen",INDEX(AG300,1),""))))))))))))))))</f>
        <v>III</v>
      </c>
    </row>
    <row r="665" spans="2:3" x14ac:dyDescent="0.2">
      <c r="B665" t="str">
        <f>IF('1. ALG II Monats-Berechnung'!$L$1="Baden-Württemberg",INDEX(B301,1),IF('1. ALG II Monats-Berechnung'!$L$1="Bayern",INDEX(D301,1),IF('1. ALG II Monats-Berechnung'!$L$1="Berlin",INDEX(F301,1),IF('1. ALG II Monats-Berechnung'!$L$1="Brandenburg",INDEX(H301,1),IF('1. ALG II Monats-Berechnung'!$L$1="Bremen",INDEX(J301,1),IF('1. ALG II Monats-Berechnung'!$L$1="Hamburg",INDEX(L301,1),IF('1. ALG II Monats-Berechnung'!$L$1="Hessen",INDEX(N301,1),IF('1. ALG II Monats-Berechnung'!$L$1="Mecklenburg-Vorpommern",INDEX(P301,1),IF('1. ALG II Monats-Berechnung'!$L$1="Niedersachsen",INDEX(R301,1),IF('1. ALG II Monats-Berechnung'!$L$1="Nordrhein-Westfalen",INDEX(T301,1),IF('1. ALG II Monats-Berechnung'!$L$1="Rheinland-Pfalz",INDEX(V301,1),IF('1. ALG II Monats-Berechnung'!$L$1="Saarland",INDEX(X301,1),IF('1. ALG II Monats-Berechnung'!$L$1="Sachsen",INDEX(Z301,1),IF('1. ALG II Monats-Berechnung'!$L$1="Sachsen-Anhalt",INDEX(AB301,1),IF('1. ALG II Monats-Berechnung'!$L$1="Schleswig-Holstein",INDEX(AD301,1),IF('1. ALG II Monats-Berechnung'!$L$1="Thüringen",INDEX(AF301,1),""))))))))))))))))</f>
        <v>Schleiden, Stadt</v>
      </c>
      <c r="C665" t="str">
        <f>IF('1. ALG II Monats-Berechnung'!$L$1="Baden-Württemberg",INDEX(C301,1),IF('1. ALG II Monats-Berechnung'!$L$1="Bayern",INDEX(E301,1),IF('1. ALG II Monats-Berechnung'!$L$1="Berlin",INDEX(G301,1),IF('1. ALG II Monats-Berechnung'!$L$1="Brandenburg",INDEX(I301,1),IF('1. ALG II Monats-Berechnung'!$L$1="Bremen",INDEX(K301,1),IF('1. ALG II Monats-Berechnung'!$L$1="Hamburg",INDEX(M301,1),IF('1. ALG II Monats-Berechnung'!$L$1="Hessen",INDEX(O301,1),IF('1. ALG II Monats-Berechnung'!$L$1="Mecklenburg-Vorpommern",INDEX(Q301,1),IF('1. ALG II Monats-Berechnung'!$L$1="Niedersachsen",INDEX(S301,1),IF('1. ALG II Monats-Berechnung'!$L$1="Nordrhein-Westfalen",INDEX(U301,1),IF('1. ALG II Monats-Berechnung'!$L$1="Rheinland-Pfalz",INDEX(W301,1),IF('1. ALG II Monats-Berechnung'!$L$1="Saarland",INDEX(Y301,1),IF('1. ALG II Monats-Berechnung'!$L$1="Sachsen",INDEX(AA301,1),IF('1. ALG II Monats-Berechnung'!$L$1="Sachsen-Anhalt",INDEX(AC301,1),IF('1. ALG II Monats-Berechnung'!$L$1="Schleswig-Holstein",INDEX(AE301,1),IF('1. ALG II Monats-Berechnung'!$L$1="Thüringen",INDEX(AG301,1),""))))))))))))))))</f>
        <v>I</v>
      </c>
    </row>
    <row r="666" spans="2:3" x14ac:dyDescent="0.2">
      <c r="B666" t="str">
        <f>IF('1. ALG II Monats-Berechnung'!$L$1="Baden-Württemberg",INDEX(B302,1),IF('1. ALG II Monats-Berechnung'!$L$1="Bayern",INDEX(D302,1),IF('1. ALG II Monats-Berechnung'!$L$1="Berlin",INDEX(F302,1),IF('1. ALG II Monats-Berechnung'!$L$1="Brandenburg",INDEX(H302,1),IF('1. ALG II Monats-Berechnung'!$L$1="Bremen",INDEX(J302,1),IF('1. ALG II Monats-Berechnung'!$L$1="Hamburg",INDEX(L302,1),IF('1. ALG II Monats-Berechnung'!$L$1="Hessen",INDEX(N302,1),IF('1. ALG II Monats-Berechnung'!$L$1="Mecklenburg-Vorpommern",INDEX(P302,1),IF('1. ALG II Monats-Berechnung'!$L$1="Niedersachsen",INDEX(R302,1),IF('1. ALG II Monats-Berechnung'!$L$1="Nordrhein-Westfalen",INDEX(T302,1),IF('1. ALG II Monats-Berechnung'!$L$1="Rheinland-Pfalz",INDEX(V302,1),IF('1. ALG II Monats-Berechnung'!$L$1="Saarland",INDEX(X302,1),IF('1. ALG II Monats-Berechnung'!$L$1="Sachsen",INDEX(Z302,1),IF('1. ALG II Monats-Berechnung'!$L$1="Sachsen-Anhalt",INDEX(AB302,1),IF('1. ALG II Monats-Berechnung'!$L$1="Schleswig-Holstein",INDEX(AD302,1),IF('1. ALG II Monats-Berechnung'!$L$1="Thüringen",INDEX(AF302,1),""))))))))))))))))</f>
        <v>Schloß Holte-Stukenbrock</v>
      </c>
      <c r="C666" t="str">
        <f>IF('1. ALG II Monats-Berechnung'!$L$1="Baden-Württemberg",INDEX(C302,1),IF('1. ALG II Monats-Berechnung'!$L$1="Bayern",INDEX(E302,1),IF('1. ALG II Monats-Berechnung'!$L$1="Berlin",INDEX(G302,1),IF('1. ALG II Monats-Berechnung'!$L$1="Brandenburg",INDEX(I302,1),IF('1. ALG II Monats-Berechnung'!$L$1="Bremen",INDEX(K302,1),IF('1. ALG II Monats-Berechnung'!$L$1="Hamburg",INDEX(M302,1),IF('1. ALG II Monats-Berechnung'!$L$1="Hessen",INDEX(O302,1),IF('1. ALG II Monats-Berechnung'!$L$1="Mecklenburg-Vorpommern",INDEX(Q302,1),IF('1. ALG II Monats-Berechnung'!$L$1="Niedersachsen",INDEX(S302,1),IF('1. ALG II Monats-Berechnung'!$L$1="Nordrhein-Westfalen",INDEX(U302,1),IF('1. ALG II Monats-Berechnung'!$L$1="Rheinland-Pfalz",INDEX(W302,1),IF('1. ALG II Monats-Berechnung'!$L$1="Saarland",INDEX(Y302,1),IF('1. ALG II Monats-Berechnung'!$L$1="Sachsen",INDEX(AA302,1),IF('1. ALG II Monats-Berechnung'!$L$1="Sachsen-Anhalt",INDEX(AC302,1),IF('1. ALG II Monats-Berechnung'!$L$1="Schleswig-Holstein",INDEX(AE302,1),IF('1. ALG II Monats-Berechnung'!$L$1="Thüringen",INDEX(AG302,1),""))))))))))))))))</f>
        <v>II</v>
      </c>
    </row>
    <row r="667" spans="2:3" x14ac:dyDescent="0.2">
      <c r="B667" t="str">
        <f>IF('1. ALG II Monats-Berechnung'!$L$1="Baden-Württemberg",INDEX(B303,1),IF('1. ALG II Monats-Berechnung'!$L$1="Bayern",INDEX(D303,1),IF('1. ALG II Monats-Berechnung'!$L$1="Berlin",INDEX(F303,1),IF('1. ALG II Monats-Berechnung'!$L$1="Brandenburg",INDEX(H303,1),IF('1. ALG II Monats-Berechnung'!$L$1="Bremen",INDEX(J303,1),IF('1. ALG II Monats-Berechnung'!$L$1="Hamburg",INDEX(L303,1),IF('1. ALG II Monats-Berechnung'!$L$1="Hessen",INDEX(N303,1),IF('1. ALG II Monats-Berechnung'!$L$1="Mecklenburg-Vorpommern",INDEX(P303,1),IF('1. ALG II Monats-Berechnung'!$L$1="Niedersachsen",INDEX(R303,1),IF('1. ALG II Monats-Berechnung'!$L$1="Nordrhein-Westfalen",INDEX(T303,1),IF('1. ALG II Monats-Berechnung'!$L$1="Rheinland-Pfalz",INDEX(V303,1),IF('1. ALG II Monats-Berechnung'!$L$1="Saarland",INDEX(X303,1),IF('1. ALG II Monats-Berechnung'!$L$1="Sachsen",INDEX(Z303,1),IF('1. ALG II Monats-Berechnung'!$L$1="Sachsen-Anhalt",INDEX(AB303,1),IF('1. ALG II Monats-Berechnung'!$L$1="Schleswig-Holstein",INDEX(AD303,1),IF('1. ALG II Monats-Berechnung'!$L$1="Thüringen",INDEX(AF303,1),""))))))))))))))))</f>
        <v>Schmallenberg, Stadt</v>
      </c>
      <c r="C667" t="str">
        <f>IF('1. ALG II Monats-Berechnung'!$L$1="Baden-Württemberg",INDEX(C303,1),IF('1. ALG II Monats-Berechnung'!$L$1="Bayern",INDEX(E303,1),IF('1. ALG II Monats-Berechnung'!$L$1="Berlin",INDEX(G303,1),IF('1. ALG II Monats-Berechnung'!$L$1="Brandenburg",INDEX(I303,1),IF('1. ALG II Monats-Berechnung'!$L$1="Bremen",INDEX(K303,1),IF('1. ALG II Monats-Berechnung'!$L$1="Hamburg",INDEX(M303,1),IF('1. ALG II Monats-Berechnung'!$L$1="Hessen",INDEX(O303,1),IF('1. ALG II Monats-Berechnung'!$L$1="Mecklenburg-Vorpommern",INDEX(Q303,1),IF('1. ALG II Monats-Berechnung'!$L$1="Niedersachsen",INDEX(S303,1),IF('1. ALG II Monats-Berechnung'!$L$1="Nordrhein-Westfalen",INDEX(U303,1),IF('1. ALG II Monats-Berechnung'!$L$1="Rheinland-Pfalz",INDEX(W303,1),IF('1. ALG II Monats-Berechnung'!$L$1="Saarland",INDEX(Y303,1),IF('1. ALG II Monats-Berechnung'!$L$1="Sachsen",INDEX(AA303,1),IF('1. ALG II Monats-Berechnung'!$L$1="Sachsen-Anhalt",INDEX(AC303,1),IF('1. ALG II Monats-Berechnung'!$L$1="Schleswig-Holstein",INDEX(AE303,1),IF('1. ALG II Monats-Berechnung'!$L$1="Thüringen",INDEX(AG303,1),""))))))))))))))))</f>
        <v>I</v>
      </c>
    </row>
    <row r="668" spans="2:3" x14ac:dyDescent="0.2">
      <c r="B668" t="str">
        <f>IF('1. ALG II Monats-Berechnung'!$L$1="Baden-Württemberg",INDEX(B304,1),IF('1. ALG II Monats-Berechnung'!$L$1="Bayern",INDEX(D304,1),IF('1. ALG II Monats-Berechnung'!$L$1="Berlin",INDEX(F304,1),IF('1. ALG II Monats-Berechnung'!$L$1="Brandenburg",INDEX(H304,1),IF('1. ALG II Monats-Berechnung'!$L$1="Bremen",INDEX(J304,1),IF('1. ALG II Monats-Berechnung'!$L$1="Hamburg",INDEX(L304,1),IF('1. ALG II Monats-Berechnung'!$L$1="Hessen",INDEX(N304,1),IF('1. ALG II Monats-Berechnung'!$L$1="Mecklenburg-Vorpommern",INDEX(P304,1),IF('1. ALG II Monats-Berechnung'!$L$1="Niedersachsen",INDEX(R304,1),IF('1. ALG II Monats-Berechnung'!$L$1="Nordrhein-Westfalen",INDEX(T304,1),IF('1. ALG II Monats-Berechnung'!$L$1="Rheinland-Pfalz",INDEX(V304,1),IF('1. ALG II Monats-Berechnung'!$L$1="Saarland",INDEX(X304,1),IF('1. ALG II Monats-Berechnung'!$L$1="Sachsen",INDEX(Z304,1),IF('1. ALG II Monats-Berechnung'!$L$1="Sachsen-Anhalt",INDEX(AB304,1),IF('1. ALG II Monats-Berechnung'!$L$1="Schleswig-Holstein",INDEX(AD304,1),IF('1. ALG II Monats-Berechnung'!$L$1="Thüringen",INDEX(AF304,1),""))))))))))))))))</f>
        <v>Schwalmtal</v>
      </c>
      <c r="C668" t="str">
        <f>IF('1. ALG II Monats-Berechnung'!$L$1="Baden-Württemberg",INDEX(C304,1),IF('1. ALG II Monats-Berechnung'!$L$1="Bayern",INDEX(E304,1),IF('1. ALG II Monats-Berechnung'!$L$1="Berlin",INDEX(G304,1),IF('1. ALG II Monats-Berechnung'!$L$1="Brandenburg",INDEX(I304,1),IF('1. ALG II Monats-Berechnung'!$L$1="Bremen",INDEX(K304,1),IF('1. ALG II Monats-Berechnung'!$L$1="Hamburg",INDEX(M304,1),IF('1. ALG II Monats-Berechnung'!$L$1="Hessen",INDEX(O304,1),IF('1. ALG II Monats-Berechnung'!$L$1="Mecklenburg-Vorpommern",INDEX(Q304,1),IF('1. ALG II Monats-Berechnung'!$L$1="Niedersachsen",INDEX(S304,1),IF('1. ALG II Monats-Berechnung'!$L$1="Nordrhein-Westfalen",INDEX(U304,1),IF('1. ALG II Monats-Berechnung'!$L$1="Rheinland-Pfalz",INDEX(W304,1),IF('1. ALG II Monats-Berechnung'!$L$1="Saarland",INDEX(Y304,1),IF('1. ALG II Monats-Berechnung'!$L$1="Sachsen",INDEX(AA304,1),IF('1. ALG II Monats-Berechnung'!$L$1="Sachsen-Anhalt",INDEX(AC304,1),IF('1. ALG II Monats-Berechnung'!$L$1="Schleswig-Holstein",INDEX(AE304,1),IF('1. ALG II Monats-Berechnung'!$L$1="Thüringen",INDEX(AG304,1),""))))))))))))))))</f>
        <v>III</v>
      </c>
    </row>
    <row r="669" spans="2:3" x14ac:dyDescent="0.2">
      <c r="B669" t="str">
        <f>IF('1. ALG II Monats-Berechnung'!$L$1="Baden-Württemberg",INDEX(B305,1),IF('1. ALG II Monats-Berechnung'!$L$1="Bayern",INDEX(D305,1),IF('1. ALG II Monats-Berechnung'!$L$1="Berlin",INDEX(F305,1),IF('1. ALG II Monats-Berechnung'!$L$1="Brandenburg",INDEX(H305,1),IF('1. ALG II Monats-Berechnung'!$L$1="Bremen",INDEX(J305,1),IF('1. ALG II Monats-Berechnung'!$L$1="Hamburg",INDEX(L305,1),IF('1. ALG II Monats-Berechnung'!$L$1="Hessen",INDEX(N305,1),IF('1. ALG II Monats-Berechnung'!$L$1="Mecklenburg-Vorpommern",INDEX(P305,1),IF('1. ALG II Monats-Berechnung'!$L$1="Niedersachsen",INDEX(R305,1),IF('1. ALG II Monats-Berechnung'!$L$1="Nordrhein-Westfalen",INDEX(T305,1),IF('1. ALG II Monats-Berechnung'!$L$1="Rheinland-Pfalz",INDEX(V305,1),IF('1. ALG II Monats-Berechnung'!$L$1="Saarland",INDEX(X305,1),IF('1. ALG II Monats-Berechnung'!$L$1="Sachsen",INDEX(Z305,1),IF('1. ALG II Monats-Berechnung'!$L$1="Sachsen-Anhalt",INDEX(AB305,1),IF('1. ALG II Monats-Berechnung'!$L$1="Schleswig-Holstein",INDEX(AD305,1),IF('1. ALG II Monats-Berechnung'!$L$1="Thüringen",INDEX(AF305,1),""))))))))))))))))</f>
        <v>Schwelm, Stadt</v>
      </c>
      <c r="C669" t="str">
        <f>IF('1. ALG II Monats-Berechnung'!$L$1="Baden-Württemberg",INDEX(C305,1),IF('1. ALG II Monats-Berechnung'!$L$1="Bayern",INDEX(E305,1),IF('1. ALG II Monats-Berechnung'!$L$1="Berlin",INDEX(G305,1),IF('1. ALG II Monats-Berechnung'!$L$1="Brandenburg",INDEX(I305,1),IF('1. ALG II Monats-Berechnung'!$L$1="Bremen",INDEX(K305,1),IF('1. ALG II Monats-Berechnung'!$L$1="Hamburg",INDEX(M305,1),IF('1. ALG II Monats-Berechnung'!$L$1="Hessen",INDEX(O305,1),IF('1. ALG II Monats-Berechnung'!$L$1="Mecklenburg-Vorpommern",INDEX(Q305,1),IF('1. ALG II Monats-Berechnung'!$L$1="Niedersachsen",INDEX(S305,1),IF('1. ALG II Monats-Berechnung'!$L$1="Nordrhein-Westfalen",INDEX(U305,1),IF('1. ALG II Monats-Berechnung'!$L$1="Rheinland-Pfalz",INDEX(W305,1),IF('1. ALG II Monats-Berechnung'!$L$1="Saarland",INDEX(Y305,1),IF('1. ALG II Monats-Berechnung'!$L$1="Sachsen",INDEX(AA305,1),IF('1. ALG II Monats-Berechnung'!$L$1="Sachsen-Anhalt",INDEX(AC305,1),IF('1. ALG II Monats-Berechnung'!$L$1="Schleswig-Holstein",INDEX(AE305,1),IF('1. ALG II Monats-Berechnung'!$L$1="Thüringen",INDEX(AG305,1),""))))))))))))))))</f>
        <v>III</v>
      </c>
    </row>
    <row r="670" spans="2:3" x14ac:dyDescent="0.2">
      <c r="B670" t="str">
        <f>IF('1. ALG II Monats-Berechnung'!$L$1="Baden-Württemberg",INDEX(B306,1),IF('1. ALG II Monats-Berechnung'!$L$1="Bayern",INDEX(D306,1),IF('1. ALG II Monats-Berechnung'!$L$1="Berlin",INDEX(F306,1),IF('1. ALG II Monats-Berechnung'!$L$1="Brandenburg",INDEX(H306,1),IF('1. ALG II Monats-Berechnung'!$L$1="Bremen",INDEX(J306,1),IF('1. ALG II Monats-Berechnung'!$L$1="Hamburg",INDEX(L306,1),IF('1. ALG II Monats-Berechnung'!$L$1="Hessen",INDEX(N306,1),IF('1. ALG II Monats-Berechnung'!$L$1="Mecklenburg-Vorpommern",INDEX(P306,1),IF('1. ALG II Monats-Berechnung'!$L$1="Niedersachsen",INDEX(R306,1),IF('1. ALG II Monats-Berechnung'!$L$1="Nordrhein-Westfalen",INDEX(T306,1),IF('1. ALG II Monats-Berechnung'!$L$1="Rheinland-Pfalz",INDEX(V306,1),IF('1. ALG II Monats-Berechnung'!$L$1="Saarland",INDEX(X306,1),IF('1. ALG II Monats-Berechnung'!$L$1="Sachsen",INDEX(Z306,1),IF('1. ALG II Monats-Berechnung'!$L$1="Sachsen-Anhalt",INDEX(AB306,1),IF('1. ALG II Monats-Berechnung'!$L$1="Schleswig-Holstein",INDEX(AD306,1),IF('1. ALG II Monats-Berechnung'!$L$1="Thüringen",INDEX(AF306,1),""))))))))))))))))</f>
        <v>Schwerte, Stadt</v>
      </c>
      <c r="C670" t="str">
        <f>IF('1. ALG II Monats-Berechnung'!$L$1="Baden-Württemberg",INDEX(C306,1),IF('1. ALG II Monats-Berechnung'!$L$1="Bayern",INDEX(E306,1),IF('1. ALG II Monats-Berechnung'!$L$1="Berlin",INDEX(G306,1),IF('1. ALG II Monats-Berechnung'!$L$1="Brandenburg",INDEX(I306,1),IF('1. ALG II Monats-Berechnung'!$L$1="Bremen",INDEX(K306,1),IF('1. ALG II Monats-Berechnung'!$L$1="Hamburg",INDEX(M306,1),IF('1. ALG II Monats-Berechnung'!$L$1="Hessen",INDEX(O306,1),IF('1. ALG II Monats-Berechnung'!$L$1="Mecklenburg-Vorpommern",INDEX(Q306,1),IF('1. ALG II Monats-Berechnung'!$L$1="Niedersachsen",INDEX(S306,1),IF('1. ALG II Monats-Berechnung'!$L$1="Nordrhein-Westfalen",INDEX(U306,1),IF('1. ALG II Monats-Berechnung'!$L$1="Rheinland-Pfalz",INDEX(W306,1),IF('1. ALG II Monats-Berechnung'!$L$1="Saarland",INDEX(Y306,1),IF('1. ALG II Monats-Berechnung'!$L$1="Sachsen",INDEX(AA306,1),IF('1. ALG II Monats-Berechnung'!$L$1="Sachsen-Anhalt",INDEX(AC306,1),IF('1. ALG II Monats-Berechnung'!$L$1="Schleswig-Holstein",INDEX(AE306,1),IF('1. ALG II Monats-Berechnung'!$L$1="Thüringen",INDEX(AG306,1),""))))))))))))))))</f>
        <v>III</v>
      </c>
    </row>
    <row r="671" spans="2:3" x14ac:dyDescent="0.2">
      <c r="B671" t="str">
        <f>IF('1. ALG II Monats-Berechnung'!$L$1="Baden-Württemberg",INDEX(B307,1),IF('1. ALG II Monats-Berechnung'!$L$1="Bayern",INDEX(D307,1),IF('1. ALG II Monats-Berechnung'!$L$1="Berlin",INDEX(F307,1),IF('1. ALG II Monats-Berechnung'!$L$1="Brandenburg",INDEX(H307,1),IF('1. ALG II Monats-Berechnung'!$L$1="Bremen",INDEX(J307,1),IF('1. ALG II Monats-Berechnung'!$L$1="Hamburg",INDEX(L307,1),IF('1. ALG II Monats-Berechnung'!$L$1="Hessen",INDEX(N307,1),IF('1. ALG II Monats-Berechnung'!$L$1="Mecklenburg-Vorpommern",INDEX(P307,1),IF('1. ALG II Monats-Berechnung'!$L$1="Niedersachsen",INDEX(R307,1),IF('1. ALG II Monats-Berechnung'!$L$1="Nordrhein-Westfalen",INDEX(T307,1),IF('1. ALG II Monats-Berechnung'!$L$1="Rheinland-Pfalz",INDEX(V307,1),IF('1. ALG II Monats-Berechnung'!$L$1="Saarland",INDEX(X307,1),IF('1. ALG II Monats-Berechnung'!$L$1="Sachsen",INDEX(Z307,1),IF('1. ALG II Monats-Berechnung'!$L$1="Sachsen-Anhalt",INDEX(AB307,1),IF('1. ALG II Monats-Berechnung'!$L$1="Schleswig-Holstein",INDEX(AD307,1),IF('1. ALG II Monats-Berechnung'!$L$1="Thüringen",INDEX(AF307,1),""))))))))))))))))</f>
        <v>Selm, Stadt</v>
      </c>
      <c r="C671" t="str">
        <f>IF('1. ALG II Monats-Berechnung'!$L$1="Baden-Württemberg",INDEX(C307,1),IF('1. ALG II Monats-Berechnung'!$L$1="Bayern",INDEX(E307,1),IF('1. ALG II Monats-Berechnung'!$L$1="Berlin",INDEX(G307,1),IF('1. ALG II Monats-Berechnung'!$L$1="Brandenburg",INDEX(I307,1),IF('1. ALG II Monats-Berechnung'!$L$1="Bremen",INDEX(K307,1),IF('1. ALG II Monats-Berechnung'!$L$1="Hamburg",INDEX(M307,1),IF('1. ALG II Monats-Berechnung'!$L$1="Hessen",INDEX(O307,1),IF('1. ALG II Monats-Berechnung'!$L$1="Mecklenburg-Vorpommern",INDEX(Q307,1),IF('1. ALG II Monats-Berechnung'!$L$1="Niedersachsen",INDEX(S307,1),IF('1. ALG II Monats-Berechnung'!$L$1="Nordrhein-Westfalen",INDEX(U307,1),IF('1. ALG II Monats-Berechnung'!$L$1="Rheinland-Pfalz",INDEX(W307,1),IF('1. ALG II Monats-Berechnung'!$L$1="Saarland",INDEX(Y307,1),IF('1. ALG II Monats-Berechnung'!$L$1="Sachsen",INDEX(AA307,1),IF('1. ALG II Monats-Berechnung'!$L$1="Sachsen-Anhalt",INDEX(AC307,1),IF('1. ALG II Monats-Berechnung'!$L$1="Schleswig-Holstein",INDEX(AE307,1),IF('1. ALG II Monats-Berechnung'!$L$1="Thüringen",INDEX(AG307,1),""))))))))))))))))</f>
        <v>III</v>
      </c>
    </row>
    <row r="672" spans="2:3" x14ac:dyDescent="0.2">
      <c r="B672" t="str">
        <f>IF('1. ALG II Monats-Berechnung'!$L$1="Baden-Württemberg",INDEX(B308,1),IF('1. ALG II Monats-Berechnung'!$L$1="Bayern",INDEX(D308,1),IF('1. ALG II Monats-Berechnung'!$L$1="Berlin",INDEX(F308,1),IF('1. ALG II Monats-Berechnung'!$L$1="Brandenburg",INDEX(H308,1),IF('1. ALG II Monats-Berechnung'!$L$1="Bremen",INDEX(J308,1),IF('1. ALG II Monats-Berechnung'!$L$1="Hamburg",INDEX(L308,1),IF('1. ALG II Monats-Berechnung'!$L$1="Hessen",INDEX(N308,1),IF('1. ALG II Monats-Berechnung'!$L$1="Mecklenburg-Vorpommern",INDEX(P308,1),IF('1. ALG II Monats-Berechnung'!$L$1="Niedersachsen",INDEX(R308,1),IF('1. ALG II Monats-Berechnung'!$L$1="Nordrhein-Westfalen",INDEX(T308,1),IF('1. ALG II Monats-Berechnung'!$L$1="Rheinland-Pfalz",INDEX(V308,1),IF('1. ALG II Monats-Berechnung'!$L$1="Saarland",INDEX(X308,1),IF('1. ALG II Monats-Berechnung'!$L$1="Sachsen",INDEX(Z308,1),IF('1. ALG II Monats-Berechnung'!$L$1="Sachsen-Anhalt",INDEX(AB308,1),IF('1. ALG II Monats-Berechnung'!$L$1="Schleswig-Holstein",INDEX(AD308,1),IF('1. ALG II Monats-Berechnung'!$L$1="Thüringen",INDEX(AF308,1),""))))))))))))))))</f>
        <v>Senden</v>
      </c>
      <c r="C672" t="str">
        <f>IF('1. ALG II Monats-Berechnung'!$L$1="Baden-Württemberg",INDEX(C308,1),IF('1. ALG II Monats-Berechnung'!$L$1="Bayern",INDEX(E308,1),IF('1. ALG II Monats-Berechnung'!$L$1="Berlin",INDEX(G308,1),IF('1. ALG II Monats-Berechnung'!$L$1="Brandenburg",INDEX(I308,1),IF('1. ALG II Monats-Berechnung'!$L$1="Bremen",INDEX(K308,1),IF('1. ALG II Monats-Berechnung'!$L$1="Hamburg",INDEX(M308,1),IF('1. ALG II Monats-Berechnung'!$L$1="Hessen",INDEX(O308,1),IF('1. ALG II Monats-Berechnung'!$L$1="Mecklenburg-Vorpommern",INDEX(Q308,1),IF('1. ALG II Monats-Berechnung'!$L$1="Niedersachsen",INDEX(S308,1),IF('1. ALG II Monats-Berechnung'!$L$1="Nordrhein-Westfalen",INDEX(U308,1),IF('1. ALG II Monats-Berechnung'!$L$1="Rheinland-Pfalz",INDEX(W308,1),IF('1. ALG II Monats-Berechnung'!$L$1="Saarland",INDEX(Y308,1),IF('1. ALG II Monats-Berechnung'!$L$1="Sachsen",INDEX(AA308,1),IF('1. ALG II Monats-Berechnung'!$L$1="Sachsen-Anhalt",INDEX(AC308,1),IF('1. ALG II Monats-Berechnung'!$L$1="Schleswig-Holstein",INDEX(AE308,1),IF('1. ALG II Monats-Berechnung'!$L$1="Thüringen",INDEX(AG308,1),""))))))))))))))))</f>
        <v>II</v>
      </c>
    </row>
    <row r="673" spans="2:3" x14ac:dyDescent="0.2">
      <c r="B673" t="str">
        <f>IF('1. ALG II Monats-Berechnung'!$L$1="Baden-Württemberg",INDEX(B309,1),IF('1. ALG II Monats-Berechnung'!$L$1="Bayern",INDEX(D309,1),IF('1. ALG II Monats-Berechnung'!$L$1="Berlin",INDEX(F309,1),IF('1. ALG II Monats-Berechnung'!$L$1="Brandenburg",INDEX(H309,1),IF('1. ALG II Monats-Berechnung'!$L$1="Bremen",INDEX(J309,1),IF('1. ALG II Monats-Berechnung'!$L$1="Hamburg",INDEX(L309,1),IF('1. ALG II Monats-Berechnung'!$L$1="Hessen",INDEX(N309,1),IF('1. ALG II Monats-Berechnung'!$L$1="Mecklenburg-Vorpommern",INDEX(P309,1),IF('1. ALG II Monats-Berechnung'!$L$1="Niedersachsen",INDEX(R309,1),IF('1. ALG II Monats-Berechnung'!$L$1="Nordrhein-Westfalen",INDEX(T309,1),IF('1. ALG II Monats-Berechnung'!$L$1="Rheinland-Pfalz",INDEX(V309,1),IF('1. ALG II Monats-Berechnung'!$L$1="Saarland",INDEX(X309,1),IF('1. ALG II Monats-Berechnung'!$L$1="Sachsen",INDEX(Z309,1),IF('1. ALG II Monats-Berechnung'!$L$1="Sachsen-Anhalt",INDEX(AB309,1),IF('1. ALG II Monats-Berechnung'!$L$1="Schleswig-Holstein",INDEX(AD309,1),IF('1. ALG II Monats-Berechnung'!$L$1="Thüringen",INDEX(AF309,1),""))))))))))))))))</f>
        <v>Sendenhorst, Stadt</v>
      </c>
      <c r="C673" t="str">
        <f>IF('1. ALG II Monats-Berechnung'!$L$1="Baden-Württemberg",INDEX(C309,1),IF('1. ALG II Monats-Berechnung'!$L$1="Bayern",INDEX(E309,1),IF('1. ALG II Monats-Berechnung'!$L$1="Berlin",INDEX(G309,1),IF('1. ALG II Monats-Berechnung'!$L$1="Brandenburg",INDEX(I309,1),IF('1. ALG II Monats-Berechnung'!$L$1="Bremen",INDEX(K309,1),IF('1. ALG II Monats-Berechnung'!$L$1="Hamburg",INDEX(M309,1),IF('1. ALG II Monats-Berechnung'!$L$1="Hessen",INDEX(O309,1),IF('1. ALG II Monats-Berechnung'!$L$1="Mecklenburg-Vorpommern",INDEX(Q309,1),IF('1. ALG II Monats-Berechnung'!$L$1="Niedersachsen",INDEX(S309,1),IF('1. ALG II Monats-Berechnung'!$L$1="Nordrhein-Westfalen",INDEX(U309,1),IF('1. ALG II Monats-Berechnung'!$L$1="Rheinland-Pfalz",INDEX(W309,1),IF('1. ALG II Monats-Berechnung'!$L$1="Saarland",INDEX(Y309,1),IF('1. ALG II Monats-Berechnung'!$L$1="Sachsen",INDEX(AA309,1),IF('1. ALG II Monats-Berechnung'!$L$1="Sachsen-Anhalt",INDEX(AC309,1),IF('1. ALG II Monats-Berechnung'!$L$1="Schleswig-Holstein",INDEX(AE309,1),IF('1. ALG II Monats-Berechnung'!$L$1="Thüringen",INDEX(AG309,1),""))))))))))))))))</f>
        <v>II</v>
      </c>
    </row>
    <row r="674" spans="2:3" x14ac:dyDescent="0.2">
      <c r="B674" t="str">
        <f>IF('1. ALG II Monats-Berechnung'!$L$1="Baden-Württemberg",INDEX(B310,1),IF('1. ALG II Monats-Berechnung'!$L$1="Bayern",INDEX(D310,1),IF('1. ALG II Monats-Berechnung'!$L$1="Berlin",INDEX(F310,1),IF('1. ALG II Monats-Berechnung'!$L$1="Brandenburg",INDEX(H310,1),IF('1. ALG II Monats-Berechnung'!$L$1="Bremen",INDEX(J310,1),IF('1. ALG II Monats-Berechnung'!$L$1="Hamburg",INDEX(L310,1),IF('1. ALG II Monats-Berechnung'!$L$1="Hessen",INDEX(N310,1),IF('1. ALG II Monats-Berechnung'!$L$1="Mecklenburg-Vorpommern",INDEX(P310,1),IF('1. ALG II Monats-Berechnung'!$L$1="Niedersachsen",INDEX(R310,1),IF('1. ALG II Monats-Berechnung'!$L$1="Nordrhein-Westfalen",INDEX(T310,1),IF('1. ALG II Monats-Berechnung'!$L$1="Rheinland-Pfalz",INDEX(V310,1),IF('1. ALG II Monats-Berechnung'!$L$1="Saarland",INDEX(X310,1),IF('1. ALG II Monats-Berechnung'!$L$1="Sachsen",INDEX(Z310,1),IF('1. ALG II Monats-Berechnung'!$L$1="Sachsen-Anhalt",INDEX(AB310,1),IF('1. ALG II Monats-Berechnung'!$L$1="Schleswig-Holstein",INDEX(AD310,1),IF('1. ALG II Monats-Berechnung'!$L$1="Thüringen",INDEX(AF310,1),""))))))))))))))))</f>
        <v>Siegburg, Stadt</v>
      </c>
      <c r="C674" t="str">
        <f>IF('1. ALG II Monats-Berechnung'!$L$1="Baden-Württemberg",INDEX(C310,1),IF('1. ALG II Monats-Berechnung'!$L$1="Bayern",INDEX(E310,1),IF('1. ALG II Monats-Berechnung'!$L$1="Berlin",INDEX(G310,1),IF('1. ALG II Monats-Berechnung'!$L$1="Brandenburg",INDEX(I310,1),IF('1. ALG II Monats-Berechnung'!$L$1="Bremen",INDEX(K310,1),IF('1. ALG II Monats-Berechnung'!$L$1="Hamburg",INDEX(M310,1),IF('1. ALG II Monats-Berechnung'!$L$1="Hessen",INDEX(O310,1),IF('1. ALG II Monats-Berechnung'!$L$1="Mecklenburg-Vorpommern",INDEX(Q310,1),IF('1. ALG II Monats-Berechnung'!$L$1="Niedersachsen",INDEX(S310,1),IF('1. ALG II Monats-Berechnung'!$L$1="Nordrhein-Westfalen",INDEX(U310,1),IF('1. ALG II Monats-Berechnung'!$L$1="Rheinland-Pfalz",INDEX(W310,1),IF('1. ALG II Monats-Berechnung'!$L$1="Saarland",INDEX(Y310,1),IF('1. ALG II Monats-Berechnung'!$L$1="Sachsen",INDEX(AA310,1),IF('1. ALG II Monats-Berechnung'!$L$1="Sachsen-Anhalt",INDEX(AC310,1),IF('1. ALG II Monats-Berechnung'!$L$1="Schleswig-Holstein",INDEX(AE310,1),IF('1. ALG II Monats-Berechnung'!$L$1="Thüringen",INDEX(AG310,1),""))))))))))))))))</f>
        <v>IV</v>
      </c>
    </row>
    <row r="675" spans="2:3" x14ac:dyDescent="0.2">
      <c r="B675" t="str">
        <f>IF('1. ALG II Monats-Berechnung'!$L$1="Baden-Württemberg",INDEX(B311,1),IF('1. ALG II Monats-Berechnung'!$L$1="Bayern",INDEX(D311,1),IF('1. ALG II Monats-Berechnung'!$L$1="Berlin",INDEX(F311,1),IF('1. ALG II Monats-Berechnung'!$L$1="Brandenburg",INDEX(H311,1),IF('1. ALG II Monats-Berechnung'!$L$1="Bremen",INDEX(J311,1),IF('1. ALG II Monats-Berechnung'!$L$1="Hamburg",INDEX(L311,1),IF('1. ALG II Monats-Berechnung'!$L$1="Hessen",INDEX(N311,1),IF('1. ALG II Monats-Berechnung'!$L$1="Mecklenburg-Vorpommern",INDEX(P311,1),IF('1. ALG II Monats-Berechnung'!$L$1="Niedersachsen",INDEX(R311,1),IF('1. ALG II Monats-Berechnung'!$L$1="Nordrhein-Westfalen",INDEX(T311,1),IF('1. ALG II Monats-Berechnung'!$L$1="Rheinland-Pfalz",INDEX(V311,1),IF('1. ALG II Monats-Berechnung'!$L$1="Saarland",INDEX(X311,1),IF('1. ALG II Monats-Berechnung'!$L$1="Sachsen",INDEX(Z311,1),IF('1. ALG II Monats-Berechnung'!$L$1="Sachsen-Anhalt",INDEX(AB311,1),IF('1. ALG II Monats-Berechnung'!$L$1="Schleswig-Holstein",INDEX(AD311,1),IF('1. ALG II Monats-Berechnung'!$L$1="Thüringen",INDEX(AF311,1),""))))))))))))))))</f>
        <v>Siegen, Stadt</v>
      </c>
      <c r="C675" t="str">
        <f>IF('1. ALG II Monats-Berechnung'!$L$1="Baden-Württemberg",INDEX(C311,1),IF('1. ALG II Monats-Berechnung'!$L$1="Bayern",INDEX(E311,1),IF('1. ALG II Monats-Berechnung'!$L$1="Berlin",INDEX(G311,1),IF('1. ALG II Monats-Berechnung'!$L$1="Brandenburg",INDEX(I311,1),IF('1. ALG II Monats-Berechnung'!$L$1="Bremen",INDEX(K311,1),IF('1. ALG II Monats-Berechnung'!$L$1="Hamburg",INDEX(M311,1),IF('1. ALG II Monats-Berechnung'!$L$1="Hessen",INDEX(O311,1),IF('1. ALG II Monats-Berechnung'!$L$1="Mecklenburg-Vorpommern",INDEX(Q311,1),IF('1. ALG II Monats-Berechnung'!$L$1="Niedersachsen",INDEX(S311,1),IF('1. ALG II Monats-Berechnung'!$L$1="Nordrhein-Westfalen",INDEX(U311,1),IF('1. ALG II Monats-Berechnung'!$L$1="Rheinland-Pfalz",INDEX(W311,1),IF('1. ALG II Monats-Berechnung'!$L$1="Saarland",INDEX(Y311,1),IF('1. ALG II Monats-Berechnung'!$L$1="Sachsen",INDEX(AA311,1),IF('1. ALG II Monats-Berechnung'!$L$1="Sachsen-Anhalt",INDEX(AC311,1),IF('1. ALG II Monats-Berechnung'!$L$1="Schleswig-Holstein",INDEX(AE311,1),IF('1. ALG II Monats-Berechnung'!$L$1="Thüringen",INDEX(AG311,1),""))))))))))))))))</f>
        <v>III</v>
      </c>
    </row>
    <row r="676" spans="2:3" x14ac:dyDescent="0.2">
      <c r="B676" t="str">
        <f>IF('1. ALG II Monats-Berechnung'!$L$1="Baden-Württemberg",INDEX(B312,1),IF('1. ALG II Monats-Berechnung'!$L$1="Bayern",INDEX(D312,1),IF('1. ALG II Monats-Berechnung'!$L$1="Berlin",INDEX(F312,1),IF('1. ALG II Monats-Berechnung'!$L$1="Brandenburg",INDEX(H312,1),IF('1. ALG II Monats-Berechnung'!$L$1="Bremen",INDEX(J312,1),IF('1. ALG II Monats-Berechnung'!$L$1="Hamburg",INDEX(L312,1),IF('1. ALG II Monats-Berechnung'!$L$1="Hessen",INDEX(N312,1),IF('1. ALG II Monats-Berechnung'!$L$1="Mecklenburg-Vorpommern",INDEX(P312,1),IF('1. ALG II Monats-Berechnung'!$L$1="Niedersachsen",INDEX(R312,1),IF('1. ALG II Monats-Berechnung'!$L$1="Nordrhein-Westfalen",INDEX(T312,1),IF('1. ALG II Monats-Berechnung'!$L$1="Rheinland-Pfalz",INDEX(V312,1),IF('1. ALG II Monats-Berechnung'!$L$1="Saarland",INDEX(X312,1),IF('1. ALG II Monats-Berechnung'!$L$1="Sachsen",INDEX(Z312,1),IF('1. ALG II Monats-Berechnung'!$L$1="Sachsen-Anhalt",INDEX(AB312,1),IF('1. ALG II Monats-Berechnung'!$L$1="Schleswig-Holstein",INDEX(AD312,1),IF('1. ALG II Monats-Berechnung'!$L$1="Thüringen",INDEX(AF312,1),""))))))))))))))))</f>
        <v>Simmerath</v>
      </c>
      <c r="C676" t="str">
        <f>IF('1. ALG II Monats-Berechnung'!$L$1="Baden-Württemberg",INDEX(C312,1),IF('1. ALG II Monats-Berechnung'!$L$1="Bayern",INDEX(E312,1),IF('1. ALG II Monats-Berechnung'!$L$1="Berlin",INDEX(G312,1),IF('1. ALG II Monats-Berechnung'!$L$1="Brandenburg",INDEX(I312,1),IF('1. ALG II Monats-Berechnung'!$L$1="Bremen",INDEX(K312,1),IF('1. ALG II Monats-Berechnung'!$L$1="Hamburg",INDEX(M312,1),IF('1. ALG II Monats-Berechnung'!$L$1="Hessen",INDEX(O312,1),IF('1. ALG II Monats-Berechnung'!$L$1="Mecklenburg-Vorpommern",INDEX(Q312,1),IF('1. ALG II Monats-Berechnung'!$L$1="Niedersachsen",INDEX(S312,1),IF('1. ALG II Monats-Berechnung'!$L$1="Nordrhein-Westfalen",INDEX(U312,1),IF('1. ALG II Monats-Berechnung'!$L$1="Rheinland-Pfalz",INDEX(W312,1),IF('1. ALG II Monats-Berechnung'!$L$1="Saarland",INDEX(Y312,1),IF('1. ALG II Monats-Berechnung'!$L$1="Sachsen",INDEX(AA312,1),IF('1. ALG II Monats-Berechnung'!$L$1="Sachsen-Anhalt",INDEX(AC312,1),IF('1. ALG II Monats-Berechnung'!$L$1="Schleswig-Holstein",INDEX(AE312,1),IF('1. ALG II Monats-Berechnung'!$L$1="Thüringen",INDEX(AG312,1),""))))))))))))))))</f>
        <v>III</v>
      </c>
    </row>
    <row r="677" spans="2:3" x14ac:dyDescent="0.2">
      <c r="B677" t="str">
        <f>IF('1. ALG II Monats-Berechnung'!$L$1="Baden-Württemberg",INDEX(B313,1),IF('1. ALG II Monats-Berechnung'!$L$1="Bayern",INDEX(D313,1),IF('1. ALG II Monats-Berechnung'!$L$1="Berlin",INDEX(F313,1),IF('1. ALG II Monats-Berechnung'!$L$1="Brandenburg",INDEX(H313,1),IF('1. ALG II Monats-Berechnung'!$L$1="Bremen",INDEX(J313,1),IF('1. ALG II Monats-Berechnung'!$L$1="Hamburg",INDEX(L313,1),IF('1. ALG II Monats-Berechnung'!$L$1="Hessen",INDEX(N313,1),IF('1. ALG II Monats-Berechnung'!$L$1="Mecklenburg-Vorpommern",INDEX(P313,1),IF('1. ALG II Monats-Berechnung'!$L$1="Niedersachsen",INDEX(R313,1),IF('1. ALG II Monats-Berechnung'!$L$1="Nordrhein-Westfalen",INDEX(T313,1),IF('1. ALG II Monats-Berechnung'!$L$1="Rheinland-Pfalz",INDEX(V313,1),IF('1. ALG II Monats-Berechnung'!$L$1="Saarland",INDEX(X313,1),IF('1. ALG II Monats-Berechnung'!$L$1="Sachsen",INDEX(Z313,1),IF('1. ALG II Monats-Berechnung'!$L$1="Sachsen-Anhalt",INDEX(AB313,1),IF('1. ALG II Monats-Berechnung'!$L$1="Schleswig-Holstein",INDEX(AD313,1),IF('1. ALG II Monats-Berechnung'!$L$1="Thüringen",INDEX(AF313,1),""))))))))))))))))</f>
        <v>Soest, Stadt</v>
      </c>
      <c r="C677" t="str">
        <f>IF('1. ALG II Monats-Berechnung'!$L$1="Baden-Württemberg",INDEX(C313,1),IF('1. ALG II Monats-Berechnung'!$L$1="Bayern",INDEX(E313,1),IF('1. ALG II Monats-Berechnung'!$L$1="Berlin",INDEX(G313,1),IF('1. ALG II Monats-Berechnung'!$L$1="Brandenburg",INDEX(I313,1),IF('1. ALG II Monats-Berechnung'!$L$1="Bremen",INDEX(K313,1),IF('1. ALG II Monats-Berechnung'!$L$1="Hamburg",INDEX(M313,1),IF('1. ALG II Monats-Berechnung'!$L$1="Hessen",INDEX(O313,1),IF('1. ALG II Monats-Berechnung'!$L$1="Mecklenburg-Vorpommern",INDEX(Q313,1),IF('1. ALG II Monats-Berechnung'!$L$1="Niedersachsen",INDEX(S313,1),IF('1. ALG II Monats-Berechnung'!$L$1="Nordrhein-Westfalen",INDEX(U313,1),IF('1. ALG II Monats-Berechnung'!$L$1="Rheinland-Pfalz",INDEX(W313,1),IF('1. ALG II Monats-Berechnung'!$L$1="Saarland",INDEX(Y313,1),IF('1. ALG II Monats-Berechnung'!$L$1="Sachsen",INDEX(AA313,1),IF('1. ALG II Monats-Berechnung'!$L$1="Sachsen-Anhalt",INDEX(AC313,1),IF('1. ALG II Monats-Berechnung'!$L$1="Schleswig-Holstein",INDEX(AE313,1),IF('1. ALG II Monats-Berechnung'!$L$1="Thüringen",INDEX(AG313,1),""))))))))))))))))</f>
        <v>II</v>
      </c>
    </row>
    <row r="678" spans="2:3" x14ac:dyDescent="0.2">
      <c r="B678" t="str">
        <f>IF('1. ALG II Monats-Berechnung'!$L$1="Baden-Württemberg",INDEX(B314,1),IF('1. ALG II Monats-Berechnung'!$L$1="Bayern",INDEX(D314,1),IF('1. ALG II Monats-Berechnung'!$L$1="Berlin",INDEX(F314,1),IF('1. ALG II Monats-Berechnung'!$L$1="Brandenburg",INDEX(H314,1),IF('1. ALG II Monats-Berechnung'!$L$1="Bremen",INDEX(J314,1),IF('1. ALG II Monats-Berechnung'!$L$1="Hamburg",INDEX(L314,1),IF('1. ALG II Monats-Berechnung'!$L$1="Hessen",INDEX(N314,1),IF('1. ALG II Monats-Berechnung'!$L$1="Mecklenburg-Vorpommern",INDEX(P314,1),IF('1. ALG II Monats-Berechnung'!$L$1="Niedersachsen",INDEX(R314,1),IF('1. ALG II Monats-Berechnung'!$L$1="Nordrhein-Westfalen",INDEX(T314,1),IF('1. ALG II Monats-Berechnung'!$L$1="Rheinland-Pfalz",INDEX(V314,1),IF('1. ALG II Monats-Berechnung'!$L$1="Saarland",INDEX(X314,1),IF('1. ALG II Monats-Berechnung'!$L$1="Sachsen",INDEX(Z314,1),IF('1. ALG II Monats-Berechnung'!$L$1="Sachsen-Anhalt",INDEX(AB314,1),IF('1. ALG II Monats-Berechnung'!$L$1="Schleswig-Holstein",INDEX(AD314,1),IF('1. ALG II Monats-Berechnung'!$L$1="Thüringen",INDEX(AF314,1),""))))))))))))))))</f>
        <v>Solingen, Stadt</v>
      </c>
      <c r="C678" t="str">
        <f>IF('1. ALG II Monats-Berechnung'!$L$1="Baden-Württemberg",INDEX(C314,1),IF('1. ALG II Monats-Berechnung'!$L$1="Bayern",INDEX(E314,1),IF('1. ALG II Monats-Berechnung'!$L$1="Berlin",INDEX(G314,1),IF('1. ALG II Monats-Berechnung'!$L$1="Brandenburg",INDEX(I314,1),IF('1. ALG II Monats-Berechnung'!$L$1="Bremen",INDEX(K314,1),IF('1. ALG II Monats-Berechnung'!$L$1="Hamburg",INDEX(M314,1),IF('1. ALG II Monats-Berechnung'!$L$1="Hessen",INDEX(O314,1),IF('1. ALG II Monats-Berechnung'!$L$1="Mecklenburg-Vorpommern",INDEX(Q314,1),IF('1. ALG II Monats-Berechnung'!$L$1="Niedersachsen",INDEX(S314,1),IF('1. ALG II Monats-Berechnung'!$L$1="Nordrhein-Westfalen",INDEX(U314,1),IF('1. ALG II Monats-Berechnung'!$L$1="Rheinland-Pfalz",INDEX(W314,1),IF('1. ALG II Monats-Berechnung'!$L$1="Saarland",INDEX(Y314,1),IF('1. ALG II Monats-Berechnung'!$L$1="Sachsen",INDEX(AA314,1),IF('1. ALG II Monats-Berechnung'!$L$1="Sachsen-Anhalt",INDEX(AC314,1),IF('1. ALG II Monats-Berechnung'!$L$1="Schleswig-Holstein",INDEX(AE314,1),IF('1. ALG II Monats-Berechnung'!$L$1="Thüringen",INDEX(AG314,1),""))))))))))))))))</f>
        <v>IV</v>
      </c>
    </row>
    <row r="679" spans="2:3" x14ac:dyDescent="0.2">
      <c r="B679" t="str">
        <f>IF('1. ALG II Monats-Berechnung'!$L$1="Baden-Württemberg",INDEX(B315,1),IF('1. ALG II Monats-Berechnung'!$L$1="Bayern",INDEX(D315,1),IF('1. ALG II Monats-Berechnung'!$L$1="Berlin",INDEX(F315,1),IF('1. ALG II Monats-Berechnung'!$L$1="Brandenburg",INDEX(H315,1),IF('1. ALG II Monats-Berechnung'!$L$1="Bremen",INDEX(J315,1),IF('1. ALG II Monats-Berechnung'!$L$1="Hamburg",INDEX(L315,1),IF('1. ALG II Monats-Berechnung'!$L$1="Hessen",INDEX(N315,1),IF('1. ALG II Monats-Berechnung'!$L$1="Mecklenburg-Vorpommern",INDEX(P315,1),IF('1. ALG II Monats-Berechnung'!$L$1="Niedersachsen",INDEX(R315,1),IF('1. ALG II Monats-Berechnung'!$L$1="Nordrhein-Westfalen",INDEX(T315,1),IF('1. ALG II Monats-Berechnung'!$L$1="Rheinland-Pfalz",INDEX(V315,1),IF('1. ALG II Monats-Berechnung'!$L$1="Saarland",INDEX(X315,1),IF('1. ALG II Monats-Berechnung'!$L$1="Sachsen",INDEX(Z315,1),IF('1. ALG II Monats-Berechnung'!$L$1="Sachsen-Anhalt",INDEX(AB315,1),IF('1. ALG II Monats-Berechnung'!$L$1="Schleswig-Holstein",INDEX(AD315,1),IF('1. ALG II Monats-Berechnung'!$L$1="Thüringen",INDEX(AF315,1),""))))))))))))))))</f>
        <v>Spenge, Stadt</v>
      </c>
      <c r="C679" t="str">
        <f>IF('1. ALG II Monats-Berechnung'!$L$1="Baden-Württemberg",INDEX(C315,1),IF('1. ALG II Monats-Berechnung'!$L$1="Bayern",INDEX(E315,1),IF('1. ALG II Monats-Berechnung'!$L$1="Berlin",INDEX(G315,1),IF('1. ALG II Monats-Berechnung'!$L$1="Brandenburg",INDEX(I315,1),IF('1. ALG II Monats-Berechnung'!$L$1="Bremen",INDEX(K315,1),IF('1. ALG II Monats-Berechnung'!$L$1="Hamburg",INDEX(M315,1),IF('1. ALG II Monats-Berechnung'!$L$1="Hessen",INDEX(O315,1),IF('1. ALG II Monats-Berechnung'!$L$1="Mecklenburg-Vorpommern",INDEX(Q315,1),IF('1. ALG II Monats-Berechnung'!$L$1="Niedersachsen",INDEX(S315,1),IF('1. ALG II Monats-Berechnung'!$L$1="Nordrhein-Westfalen",INDEX(U315,1),IF('1. ALG II Monats-Berechnung'!$L$1="Rheinland-Pfalz",INDEX(W315,1),IF('1. ALG II Monats-Berechnung'!$L$1="Saarland",INDEX(Y315,1),IF('1. ALG II Monats-Berechnung'!$L$1="Sachsen",INDEX(AA315,1),IF('1. ALG II Monats-Berechnung'!$L$1="Sachsen-Anhalt",INDEX(AC315,1),IF('1. ALG II Monats-Berechnung'!$L$1="Schleswig-Holstein",INDEX(AE315,1),IF('1. ALG II Monats-Berechnung'!$L$1="Thüringen",INDEX(AG315,1),""))))))))))))))))</f>
        <v>I</v>
      </c>
    </row>
    <row r="680" spans="2:3" x14ac:dyDescent="0.2">
      <c r="B680" t="str">
        <f>IF('1. ALG II Monats-Berechnung'!$L$1="Baden-Württemberg",INDEX(B316,1),IF('1. ALG II Monats-Berechnung'!$L$1="Bayern",INDEX(D316,1),IF('1. ALG II Monats-Berechnung'!$L$1="Berlin",INDEX(F316,1),IF('1. ALG II Monats-Berechnung'!$L$1="Brandenburg",INDEX(H316,1),IF('1. ALG II Monats-Berechnung'!$L$1="Bremen",INDEX(J316,1),IF('1. ALG II Monats-Berechnung'!$L$1="Hamburg",INDEX(L316,1),IF('1. ALG II Monats-Berechnung'!$L$1="Hessen",INDEX(N316,1),IF('1. ALG II Monats-Berechnung'!$L$1="Mecklenburg-Vorpommern",INDEX(P316,1),IF('1. ALG II Monats-Berechnung'!$L$1="Niedersachsen",INDEX(R316,1),IF('1. ALG II Monats-Berechnung'!$L$1="Nordrhein-Westfalen",INDEX(T316,1),IF('1. ALG II Monats-Berechnung'!$L$1="Rheinland-Pfalz",INDEX(V316,1),IF('1. ALG II Monats-Berechnung'!$L$1="Saarland",INDEX(X316,1),IF('1. ALG II Monats-Berechnung'!$L$1="Sachsen",INDEX(Z316,1),IF('1. ALG II Monats-Berechnung'!$L$1="Sachsen-Anhalt",INDEX(AB316,1),IF('1. ALG II Monats-Berechnung'!$L$1="Schleswig-Holstein",INDEX(AD316,1),IF('1. ALG II Monats-Berechnung'!$L$1="Thüringen",INDEX(AF316,1),""))))))))))))))))</f>
        <v>Sprockhövel, Stadt</v>
      </c>
      <c r="C680" t="str">
        <f>IF('1. ALG II Monats-Berechnung'!$L$1="Baden-Württemberg",INDEX(C316,1),IF('1. ALG II Monats-Berechnung'!$L$1="Bayern",INDEX(E316,1),IF('1. ALG II Monats-Berechnung'!$L$1="Berlin",INDEX(G316,1),IF('1. ALG II Monats-Berechnung'!$L$1="Brandenburg",INDEX(I316,1),IF('1. ALG II Monats-Berechnung'!$L$1="Bremen",INDEX(K316,1),IF('1. ALG II Monats-Berechnung'!$L$1="Hamburg",INDEX(M316,1),IF('1. ALG II Monats-Berechnung'!$L$1="Hessen",INDEX(O316,1),IF('1. ALG II Monats-Berechnung'!$L$1="Mecklenburg-Vorpommern",INDEX(Q316,1),IF('1. ALG II Monats-Berechnung'!$L$1="Niedersachsen",INDEX(S316,1),IF('1. ALG II Monats-Berechnung'!$L$1="Nordrhein-Westfalen",INDEX(U316,1),IF('1. ALG II Monats-Berechnung'!$L$1="Rheinland-Pfalz",INDEX(W316,1),IF('1. ALG II Monats-Berechnung'!$L$1="Saarland",INDEX(Y316,1),IF('1. ALG II Monats-Berechnung'!$L$1="Sachsen",INDEX(AA316,1),IF('1. ALG II Monats-Berechnung'!$L$1="Sachsen-Anhalt",INDEX(AC316,1),IF('1. ALG II Monats-Berechnung'!$L$1="Schleswig-Holstein",INDEX(AE316,1),IF('1. ALG II Monats-Berechnung'!$L$1="Thüringen",INDEX(AG316,1),""))))))))))))))))</f>
        <v>III</v>
      </c>
    </row>
    <row r="681" spans="2:3" x14ac:dyDescent="0.2">
      <c r="B681" t="str">
        <f>IF('1. ALG II Monats-Berechnung'!$L$1="Baden-Württemberg",INDEX(B317,1),IF('1. ALG II Monats-Berechnung'!$L$1="Bayern",INDEX(D317,1),IF('1. ALG II Monats-Berechnung'!$L$1="Berlin",INDEX(F317,1),IF('1. ALG II Monats-Berechnung'!$L$1="Brandenburg",INDEX(H317,1),IF('1. ALG II Monats-Berechnung'!$L$1="Bremen",INDEX(J317,1),IF('1. ALG II Monats-Berechnung'!$L$1="Hamburg",INDEX(L317,1),IF('1. ALG II Monats-Berechnung'!$L$1="Hessen",INDEX(N317,1),IF('1. ALG II Monats-Berechnung'!$L$1="Mecklenburg-Vorpommern",INDEX(P317,1),IF('1. ALG II Monats-Berechnung'!$L$1="Niedersachsen",INDEX(R317,1),IF('1. ALG II Monats-Berechnung'!$L$1="Nordrhein-Westfalen",INDEX(T317,1),IF('1. ALG II Monats-Berechnung'!$L$1="Rheinland-Pfalz",INDEX(V317,1),IF('1. ALG II Monats-Berechnung'!$L$1="Saarland",INDEX(X317,1),IF('1. ALG II Monats-Berechnung'!$L$1="Sachsen",INDEX(Z317,1),IF('1. ALG II Monats-Berechnung'!$L$1="Sachsen-Anhalt",INDEX(AB317,1),IF('1. ALG II Monats-Berechnung'!$L$1="Schleswig-Holstein",INDEX(AD317,1),IF('1. ALG II Monats-Berechnung'!$L$1="Thüringen",INDEX(AF317,1),""))))))))))))))))</f>
        <v>Stadtlohn, Stadt</v>
      </c>
      <c r="C681" t="str">
        <f>IF('1. ALG II Monats-Berechnung'!$L$1="Baden-Württemberg",INDEX(C317,1),IF('1. ALG II Monats-Berechnung'!$L$1="Bayern",INDEX(E317,1),IF('1. ALG II Monats-Berechnung'!$L$1="Berlin",INDEX(G317,1),IF('1. ALG II Monats-Berechnung'!$L$1="Brandenburg",INDEX(I317,1),IF('1. ALG II Monats-Berechnung'!$L$1="Bremen",INDEX(K317,1),IF('1. ALG II Monats-Berechnung'!$L$1="Hamburg",INDEX(M317,1),IF('1. ALG II Monats-Berechnung'!$L$1="Hessen",INDEX(O317,1),IF('1. ALG II Monats-Berechnung'!$L$1="Mecklenburg-Vorpommern",INDEX(Q317,1),IF('1. ALG II Monats-Berechnung'!$L$1="Niedersachsen",INDEX(S317,1),IF('1. ALG II Monats-Berechnung'!$L$1="Nordrhein-Westfalen",INDEX(U317,1),IF('1. ALG II Monats-Berechnung'!$L$1="Rheinland-Pfalz",INDEX(W317,1),IF('1. ALG II Monats-Berechnung'!$L$1="Saarland",INDEX(Y317,1),IF('1. ALG II Monats-Berechnung'!$L$1="Sachsen",INDEX(AA317,1),IF('1. ALG II Monats-Berechnung'!$L$1="Sachsen-Anhalt",INDEX(AC317,1),IF('1. ALG II Monats-Berechnung'!$L$1="Schleswig-Holstein",INDEX(AE317,1),IF('1. ALG II Monats-Berechnung'!$L$1="Thüringen",INDEX(AG317,1),""))))))))))))))))</f>
        <v>II</v>
      </c>
    </row>
    <row r="682" spans="2:3" x14ac:dyDescent="0.2">
      <c r="B682" t="str">
        <f>IF('1. ALG II Monats-Berechnung'!$L$1="Baden-Württemberg",INDEX(B318,1),IF('1. ALG II Monats-Berechnung'!$L$1="Bayern",INDEX(D318,1),IF('1. ALG II Monats-Berechnung'!$L$1="Berlin",INDEX(F318,1),IF('1. ALG II Monats-Berechnung'!$L$1="Brandenburg",INDEX(H318,1),IF('1. ALG II Monats-Berechnung'!$L$1="Bremen",INDEX(J318,1),IF('1. ALG II Monats-Berechnung'!$L$1="Hamburg",INDEX(L318,1),IF('1. ALG II Monats-Berechnung'!$L$1="Hessen",INDEX(N318,1),IF('1. ALG II Monats-Berechnung'!$L$1="Mecklenburg-Vorpommern",INDEX(P318,1),IF('1. ALG II Monats-Berechnung'!$L$1="Niedersachsen",INDEX(R318,1),IF('1. ALG II Monats-Berechnung'!$L$1="Nordrhein-Westfalen",INDEX(T318,1),IF('1. ALG II Monats-Berechnung'!$L$1="Rheinland-Pfalz",INDEX(V318,1),IF('1. ALG II Monats-Berechnung'!$L$1="Saarland",INDEX(X318,1),IF('1. ALG II Monats-Berechnung'!$L$1="Sachsen",INDEX(Z318,1),IF('1. ALG II Monats-Berechnung'!$L$1="Sachsen-Anhalt",INDEX(AB318,1),IF('1. ALG II Monats-Berechnung'!$L$1="Schleswig-Holstein",INDEX(AD318,1),IF('1. ALG II Monats-Berechnung'!$L$1="Thüringen",INDEX(AF318,1),""))))))))))))))))</f>
        <v>Steinfurt, Stadt</v>
      </c>
      <c r="C682" t="str">
        <f>IF('1. ALG II Monats-Berechnung'!$L$1="Baden-Württemberg",INDEX(C318,1),IF('1. ALG II Monats-Berechnung'!$L$1="Bayern",INDEX(E318,1),IF('1. ALG II Monats-Berechnung'!$L$1="Berlin",INDEX(G318,1),IF('1. ALG II Monats-Berechnung'!$L$1="Brandenburg",INDEX(I318,1),IF('1. ALG II Monats-Berechnung'!$L$1="Bremen",INDEX(K318,1),IF('1. ALG II Monats-Berechnung'!$L$1="Hamburg",INDEX(M318,1),IF('1. ALG II Monats-Berechnung'!$L$1="Hessen",INDEX(O318,1),IF('1. ALG II Monats-Berechnung'!$L$1="Mecklenburg-Vorpommern",INDEX(Q318,1),IF('1. ALG II Monats-Berechnung'!$L$1="Niedersachsen",INDEX(S318,1),IF('1. ALG II Monats-Berechnung'!$L$1="Nordrhein-Westfalen",INDEX(U318,1),IF('1. ALG II Monats-Berechnung'!$L$1="Rheinland-Pfalz",INDEX(W318,1),IF('1. ALG II Monats-Berechnung'!$L$1="Saarland",INDEX(Y318,1),IF('1. ALG II Monats-Berechnung'!$L$1="Sachsen",INDEX(AA318,1),IF('1. ALG II Monats-Berechnung'!$L$1="Sachsen-Anhalt",INDEX(AC318,1),IF('1. ALG II Monats-Berechnung'!$L$1="Schleswig-Holstein",INDEX(AE318,1),IF('1. ALG II Monats-Berechnung'!$L$1="Thüringen",INDEX(AG318,1),""))))))))))))))))</f>
        <v>II</v>
      </c>
    </row>
    <row r="683" spans="2:3" x14ac:dyDescent="0.2">
      <c r="B683" t="str">
        <f>IF('1. ALG II Monats-Berechnung'!$L$1="Baden-Württemberg",INDEX(B319,1),IF('1. ALG II Monats-Berechnung'!$L$1="Bayern",INDEX(D319,1),IF('1. ALG II Monats-Berechnung'!$L$1="Berlin",INDEX(F319,1),IF('1. ALG II Monats-Berechnung'!$L$1="Brandenburg",INDEX(H319,1),IF('1. ALG II Monats-Berechnung'!$L$1="Bremen",INDEX(J319,1),IF('1. ALG II Monats-Berechnung'!$L$1="Hamburg",INDEX(L319,1),IF('1. ALG II Monats-Berechnung'!$L$1="Hessen",INDEX(N319,1),IF('1. ALG II Monats-Berechnung'!$L$1="Mecklenburg-Vorpommern",INDEX(P319,1),IF('1. ALG II Monats-Berechnung'!$L$1="Niedersachsen",INDEX(R319,1),IF('1. ALG II Monats-Berechnung'!$L$1="Nordrhein-Westfalen",INDEX(T319,1),IF('1. ALG II Monats-Berechnung'!$L$1="Rheinland-Pfalz",INDEX(V319,1),IF('1. ALG II Monats-Berechnung'!$L$1="Saarland",INDEX(X319,1),IF('1. ALG II Monats-Berechnung'!$L$1="Sachsen",INDEX(Z319,1),IF('1. ALG II Monats-Berechnung'!$L$1="Sachsen-Anhalt",INDEX(AB319,1),IF('1. ALG II Monats-Berechnung'!$L$1="Schleswig-Holstein",INDEX(AD319,1),IF('1. ALG II Monats-Berechnung'!$L$1="Thüringen",INDEX(AF319,1),""))))))))))))))))</f>
        <v>Steinhagen</v>
      </c>
      <c r="C683" t="str">
        <f>IF('1. ALG II Monats-Berechnung'!$L$1="Baden-Württemberg",INDEX(C319,1),IF('1. ALG II Monats-Berechnung'!$L$1="Bayern",INDEX(E319,1),IF('1. ALG II Monats-Berechnung'!$L$1="Berlin",INDEX(G319,1),IF('1. ALG II Monats-Berechnung'!$L$1="Brandenburg",INDEX(I319,1),IF('1. ALG II Monats-Berechnung'!$L$1="Bremen",INDEX(K319,1),IF('1. ALG II Monats-Berechnung'!$L$1="Hamburg",INDEX(M319,1),IF('1. ALG II Monats-Berechnung'!$L$1="Hessen",INDEX(O319,1),IF('1. ALG II Monats-Berechnung'!$L$1="Mecklenburg-Vorpommern",INDEX(Q319,1),IF('1. ALG II Monats-Berechnung'!$L$1="Niedersachsen",INDEX(S319,1),IF('1. ALG II Monats-Berechnung'!$L$1="Nordrhein-Westfalen",INDEX(U319,1),IF('1. ALG II Monats-Berechnung'!$L$1="Rheinland-Pfalz",INDEX(W319,1),IF('1. ALG II Monats-Berechnung'!$L$1="Saarland",INDEX(Y319,1),IF('1. ALG II Monats-Berechnung'!$L$1="Sachsen",INDEX(AA319,1),IF('1. ALG II Monats-Berechnung'!$L$1="Sachsen-Anhalt",INDEX(AC319,1),IF('1. ALG II Monats-Berechnung'!$L$1="Schleswig-Holstein",INDEX(AE319,1),IF('1. ALG II Monats-Berechnung'!$L$1="Thüringen",INDEX(AG319,1),""))))))))))))))))</f>
        <v>II</v>
      </c>
    </row>
    <row r="684" spans="2:3" x14ac:dyDescent="0.2">
      <c r="B684" t="str">
        <f>IF('1. ALG II Monats-Berechnung'!$L$1="Baden-Württemberg",INDEX(B320,1),IF('1. ALG II Monats-Berechnung'!$L$1="Bayern",INDEX(D320,1),IF('1. ALG II Monats-Berechnung'!$L$1="Berlin",INDEX(F320,1),IF('1. ALG II Monats-Berechnung'!$L$1="Brandenburg",INDEX(H320,1),IF('1. ALG II Monats-Berechnung'!$L$1="Bremen",INDEX(J320,1),IF('1. ALG II Monats-Berechnung'!$L$1="Hamburg",INDEX(L320,1),IF('1. ALG II Monats-Berechnung'!$L$1="Hessen",INDEX(N320,1),IF('1. ALG II Monats-Berechnung'!$L$1="Mecklenburg-Vorpommern",INDEX(P320,1),IF('1. ALG II Monats-Berechnung'!$L$1="Niedersachsen",INDEX(R320,1),IF('1. ALG II Monats-Berechnung'!$L$1="Nordrhein-Westfalen",INDEX(T320,1),IF('1. ALG II Monats-Berechnung'!$L$1="Rheinland-Pfalz",INDEX(V320,1),IF('1. ALG II Monats-Berechnung'!$L$1="Saarland",INDEX(X320,1),IF('1. ALG II Monats-Berechnung'!$L$1="Sachsen",INDEX(Z320,1),IF('1. ALG II Monats-Berechnung'!$L$1="Sachsen-Anhalt",INDEX(AB320,1),IF('1. ALG II Monats-Berechnung'!$L$1="Schleswig-Holstein",INDEX(AD320,1),IF('1. ALG II Monats-Berechnung'!$L$1="Thüringen",INDEX(AF320,1),""))))))))))))))))</f>
        <v>Steinheim, Stadt</v>
      </c>
      <c r="C684" t="str">
        <f>IF('1. ALG II Monats-Berechnung'!$L$1="Baden-Württemberg",INDEX(C320,1),IF('1. ALG II Monats-Berechnung'!$L$1="Bayern",INDEX(E320,1),IF('1. ALG II Monats-Berechnung'!$L$1="Berlin",INDEX(G320,1),IF('1. ALG II Monats-Berechnung'!$L$1="Brandenburg",INDEX(I320,1),IF('1. ALG II Monats-Berechnung'!$L$1="Bremen",INDEX(K320,1),IF('1. ALG II Monats-Berechnung'!$L$1="Hamburg",INDEX(M320,1),IF('1. ALG II Monats-Berechnung'!$L$1="Hessen",INDEX(O320,1),IF('1. ALG II Monats-Berechnung'!$L$1="Mecklenburg-Vorpommern",INDEX(Q320,1),IF('1. ALG II Monats-Berechnung'!$L$1="Niedersachsen",INDEX(S320,1),IF('1. ALG II Monats-Berechnung'!$L$1="Nordrhein-Westfalen",INDEX(U320,1),IF('1. ALG II Monats-Berechnung'!$L$1="Rheinland-Pfalz",INDEX(W320,1),IF('1. ALG II Monats-Berechnung'!$L$1="Saarland",INDEX(Y320,1),IF('1. ALG II Monats-Berechnung'!$L$1="Sachsen",INDEX(AA320,1),IF('1. ALG II Monats-Berechnung'!$L$1="Sachsen-Anhalt",INDEX(AC320,1),IF('1. ALG II Monats-Berechnung'!$L$1="Schleswig-Holstein",INDEX(AE320,1),IF('1. ALG II Monats-Berechnung'!$L$1="Thüringen",INDEX(AG320,1),""))))))))))))))))</f>
        <v>I</v>
      </c>
    </row>
    <row r="685" spans="2:3" x14ac:dyDescent="0.2">
      <c r="B685" t="str">
        <f>IF('1. ALG II Monats-Berechnung'!$L$1="Baden-Württemberg",INDEX(B321,1),IF('1. ALG II Monats-Berechnung'!$L$1="Bayern",INDEX(D321,1),IF('1. ALG II Monats-Berechnung'!$L$1="Berlin",INDEX(F321,1),IF('1. ALG II Monats-Berechnung'!$L$1="Brandenburg",INDEX(H321,1),IF('1. ALG II Monats-Berechnung'!$L$1="Bremen",INDEX(J321,1),IF('1. ALG II Monats-Berechnung'!$L$1="Hamburg",INDEX(L321,1),IF('1. ALG II Monats-Berechnung'!$L$1="Hessen",INDEX(N321,1),IF('1. ALG II Monats-Berechnung'!$L$1="Mecklenburg-Vorpommern",INDEX(P321,1),IF('1. ALG II Monats-Berechnung'!$L$1="Niedersachsen",INDEX(R321,1),IF('1. ALG II Monats-Berechnung'!$L$1="Nordrhein-Westfalen",INDEX(T321,1),IF('1. ALG II Monats-Berechnung'!$L$1="Rheinland-Pfalz",INDEX(V321,1),IF('1. ALG II Monats-Berechnung'!$L$1="Saarland",INDEX(X321,1),IF('1. ALG II Monats-Berechnung'!$L$1="Sachsen",INDEX(Z321,1),IF('1. ALG II Monats-Berechnung'!$L$1="Sachsen-Anhalt",INDEX(AB321,1),IF('1. ALG II Monats-Berechnung'!$L$1="Schleswig-Holstein",INDEX(AD321,1),IF('1. ALG II Monats-Berechnung'!$L$1="Thüringen",INDEX(AF321,1),""))))))))))))))))</f>
        <v>Stemwede</v>
      </c>
      <c r="C685" t="str">
        <f>IF('1. ALG II Monats-Berechnung'!$L$1="Baden-Württemberg",INDEX(C321,1),IF('1. ALG II Monats-Berechnung'!$L$1="Bayern",INDEX(E321,1),IF('1. ALG II Monats-Berechnung'!$L$1="Berlin",INDEX(G321,1),IF('1. ALG II Monats-Berechnung'!$L$1="Brandenburg",INDEX(I321,1),IF('1. ALG II Monats-Berechnung'!$L$1="Bremen",INDEX(K321,1),IF('1. ALG II Monats-Berechnung'!$L$1="Hamburg",INDEX(M321,1),IF('1. ALG II Monats-Berechnung'!$L$1="Hessen",INDEX(O321,1),IF('1. ALG II Monats-Berechnung'!$L$1="Mecklenburg-Vorpommern",INDEX(Q321,1),IF('1. ALG II Monats-Berechnung'!$L$1="Niedersachsen",INDEX(S321,1),IF('1. ALG II Monats-Berechnung'!$L$1="Nordrhein-Westfalen",INDEX(U321,1),IF('1. ALG II Monats-Berechnung'!$L$1="Rheinland-Pfalz",INDEX(W321,1),IF('1. ALG II Monats-Berechnung'!$L$1="Saarland",INDEX(Y321,1),IF('1. ALG II Monats-Berechnung'!$L$1="Sachsen",INDEX(AA321,1),IF('1. ALG II Monats-Berechnung'!$L$1="Sachsen-Anhalt",INDEX(AC321,1),IF('1. ALG II Monats-Berechnung'!$L$1="Schleswig-Holstein",INDEX(AE321,1),IF('1. ALG II Monats-Berechnung'!$L$1="Thüringen",INDEX(AG321,1),""))))))))))))))))</f>
        <v>I</v>
      </c>
    </row>
    <row r="686" spans="2:3" x14ac:dyDescent="0.2">
      <c r="B686" t="str">
        <f>IF('1. ALG II Monats-Berechnung'!$L$1="Baden-Württemberg",INDEX(B322,1),IF('1. ALG II Monats-Berechnung'!$L$1="Bayern",INDEX(D322,1),IF('1. ALG II Monats-Berechnung'!$L$1="Berlin",INDEX(F322,1),IF('1. ALG II Monats-Berechnung'!$L$1="Brandenburg",INDEX(H322,1),IF('1. ALG II Monats-Berechnung'!$L$1="Bremen",INDEX(J322,1),IF('1. ALG II Monats-Berechnung'!$L$1="Hamburg",INDEX(L322,1),IF('1. ALG II Monats-Berechnung'!$L$1="Hessen",INDEX(N322,1),IF('1. ALG II Monats-Berechnung'!$L$1="Mecklenburg-Vorpommern",INDEX(P322,1),IF('1. ALG II Monats-Berechnung'!$L$1="Niedersachsen",INDEX(R322,1),IF('1. ALG II Monats-Berechnung'!$L$1="Nordrhein-Westfalen",INDEX(T322,1),IF('1. ALG II Monats-Berechnung'!$L$1="Rheinland-Pfalz",INDEX(V322,1),IF('1. ALG II Monats-Berechnung'!$L$1="Saarland",INDEX(X322,1),IF('1. ALG II Monats-Berechnung'!$L$1="Sachsen",INDEX(Z322,1),IF('1. ALG II Monats-Berechnung'!$L$1="Sachsen-Anhalt",INDEX(AB322,1),IF('1. ALG II Monats-Berechnung'!$L$1="Schleswig-Holstein",INDEX(AD322,1),IF('1. ALG II Monats-Berechnung'!$L$1="Thüringen",INDEX(AF322,1),""))))))))))))))))</f>
        <v>Stolberg (Rheinland), Stadt</v>
      </c>
      <c r="C686" t="str">
        <f>IF('1. ALG II Monats-Berechnung'!$L$1="Baden-Württemberg",INDEX(C322,1),IF('1. ALG II Monats-Berechnung'!$L$1="Bayern",INDEX(E322,1),IF('1. ALG II Monats-Berechnung'!$L$1="Berlin",INDEX(G322,1),IF('1. ALG II Monats-Berechnung'!$L$1="Brandenburg",INDEX(I322,1),IF('1. ALG II Monats-Berechnung'!$L$1="Bremen",INDEX(K322,1),IF('1. ALG II Monats-Berechnung'!$L$1="Hamburg",INDEX(M322,1),IF('1. ALG II Monats-Berechnung'!$L$1="Hessen",INDEX(O322,1),IF('1. ALG II Monats-Berechnung'!$L$1="Mecklenburg-Vorpommern",INDEX(Q322,1),IF('1. ALG II Monats-Berechnung'!$L$1="Niedersachsen",INDEX(S322,1),IF('1. ALG II Monats-Berechnung'!$L$1="Nordrhein-Westfalen",INDEX(U322,1),IF('1. ALG II Monats-Berechnung'!$L$1="Rheinland-Pfalz",INDEX(W322,1),IF('1. ALG II Monats-Berechnung'!$L$1="Saarland",INDEX(Y322,1),IF('1. ALG II Monats-Berechnung'!$L$1="Sachsen",INDEX(AA322,1),IF('1. ALG II Monats-Berechnung'!$L$1="Sachsen-Anhalt",INDEX(AC322,1),IF('1. ALG II Monats-Berechnung'!$L$1="Schleswig-Holstein",INDEX(AE322,1),IF('1. ALG II Monats-Berechnung'!$L$1="Thüringen",INDEX(AG322,1),""))))))))))))))))</f>
        <v>III</v>
      </c>
    </row>
    <row r="687" spans="2:3" x14ac:dyDescent="0.2">
      <c r="B687" t="str">
        <f>IF('1. ALG II Monats-Berechnung'!$L$1="Baden-Württemberg",INDEX(B323,1),IF('1. ALG II Monats-Berechnung'!$L$1="Bayern",INDEX(D323,1),IF('1. ALG II Monats-Berechnung'!$L$1="Berlin",INDEX(F323,1),IF('1. ALG II Monats-Berechnung'!$L$1="Brandenburg",INDEX(H323,1),IF('1. ALG II Monats-Berechnung'!$L$1="Bremen",INDEX(J323,1),IF('1. ALG II Monats-Berechnung'!$L$1="Hamburg",INDEX(L323,1),IF('1. ALG II Monats-Berechnung'!$L$1="Hessen",INDEX(N323,1),IF('1. ALG II Monats-Berechnung'!$L$1="Mecklenburg-Vorpommern",INDEX(P323,1),IF('1. ALG II Monats-Berechnung'!$L$1="Niedersachsen",INDEX(R323,1),IF('1. ALG II Monats-Berechnung'!$L$1="Nordrhein-Westfalen",INDEX(T323,1),IF('1. ALG II Monats-Berechnung'!$L$1="Rheinland-Pfalz",INDEX(V323,1),IF('1. ALG II Monats-Berechnung'!$L$1="Saarland",INDEX(X323,1),IF('1. ALG II Monats-Berechnung'!$L$1="Sachsen",INDEX(Z323,1),IF('1. ALG II Monats-Berechnung'!$L$1="Sachsen-Anhalt",INDEX(AB323,1),IF('1. ALG II Monats-Berechnung'!$L$1="Schleswig-Holstein",INDEX(AD323,1),IF('1. ALG II Monats-Berechnung'!$L$1="Thüringen",INDEX(AF323,1),""))))))))))))))))</f>
        <v>Straelen, Stadt</v>
      </c>
      <c r="C687" t="str">
        <f>IF('1. ALG II Monats-Berechnung'!$L$1="Baden-Württemberg",INDEX(C323,1),IF('1. ALG II Monats-Berechnung'!$L$1="Bayern",INDEX(E323,1),IF('1. ALG II Monats-Berechnung'!$L$1="Berlin",INDEX(G323,1),IF('1. ALG II Monats-Berechnung'!$L$1="Brandenburg",INDEX(I323,1),IF('1. ALG II Monats-Berechnung'!$L$1="Bremen",INDEX(K323,1),IF('1. ALG II Monats-Berechnung'!$L$1="Hamburg",INDEX(M323,1),IF('1. ALG II Monats-Berechnung'!$L$1="Hessen",INDEX(O323,1),IF('1. ALG II Monats-Berechnung'!$L$1="Mecklenburg-Vorpommern",INDEX(Q323,1),IF('1. ALG II Monats-Berechnung'!$L$1="Niedersachsen",INDEX(S323,1),IF('1. ALG II Monats-Berechnung'!$L$1="Nordrhein-Westfalen",INDEX(U323,1),IF('1. ALG II Monats-Berechnung'!$L$1="Rheinland-Pfalz",INDEX(W323,1),IF('1. ALG II Monats-Berechnung'!$L$1="Saarland",INDEX(Y323,1),IF('1. ALG II Monats-Berechnung'!$L$1="Sachsen",INDEX(AA323,1),IF('1. ALG II Monats-Berechnung'!$L$1="Sachsen-Anhalt",INDEX(AC323,1),IF('1. ALG II Monats-Berechnung'!$L$1="Schleswig-Holstein",INDEX(AE323,1),IF('1. ALG II Monats-Berechnung'!$L$1="Thüringen",INDEX(AG323,1),""))))))))))))))))</f>
        <v>III</v>
      </c>
    </row>
    <row r="688" spans="2:3" x14ac:dyDescent="0.2">
      <c r="B688" t="str">
        <f>IF('1. ALG II Monats-Berechnung'!$L$1="Baden-Württemberg",INDEX(B324,1),IF('1. ALG II Monats-Berechnung'!$L$1="Bayern",INDEX(D324,1),IF('1. ALG II Monats-Berechnung'!$L$1="Berlin",INDEX(F324,1),IF('1. ALG II Monats-Berechnung'!$L$1="Brandenburg",INDEX(H324,1),IF('1. ALG II Monats-Berechnung'!$L$1="Bremen",INDEX(J324,1),IF('1. ALG II Monats-Berechnung'!$L$1="Hamburg",INDEX(L324,1),IF('1. ALG II Monats-Berechnung'!$L$1="Hessen",INDEX(N324,1),IF('1. ALG II Monats-Berechnung'!$L$1="Mecklenburg-Vorpommern",INDEX(P324,1),IF('1. ALG II Monats-Berechnung'!$L$1="Niedersachsen",INDEX(R324,1),IF('1. ALG II Monats-Berechnung'!$L$1="Nordrhein-Westfalen",INDEX(T324,1),IF('1. ALG II Monats-Berechnung'!$L$1="Rheinland-Pfalz",INDEX(V324,1),IF('1. ALG II Monats-Berechnung'!$L$1="Saarland",INDEX(X324,1),IF('1. ALG II Monats-Berechnung'!$L$1="Sachsen",INDEX(Z324,1),IF('1. ALG II Monats-Berechnung'!$L$1="Sachsen-Anhalt",INDEX(AB324,1),IF('1. ALG II Monats-Berechnung'!$L$1="Schleswig-Holstein",INDEX(AD324,1),IF('1. ALG II Monats-Berechnung'!$L$1="Thüringen",INDEX(AF324,1),""))))))))))))))))</f>
        <v>Sundern (Sauerland), Stadt</v>
      </c>
      <c r="C688" t="str">
        <f>IF('1. ALG II Monats-Berechnung'!$L$1="Baden-Württemberg",INDEX(C324,1),IF('1. ALG II Monats-Berechnung'!$L$1="Bayern",INDEX(E324,1),IF('1. ALG II Monats-Berechnung'!$L$1="Berlin",INDEX(G324,1),IF('1. ALG II Monats-Berechnung'!$L$1="Brandenburg",INDEX(I324,1),IF('1. ALG II Monats-Berechnung'!$L$1="Bremen",INDEX(K324,1),IF('1. ALG II Monats-Berechnung'!$L$1="Hamburg",INDEX(M324,1),IF('1. ALG II Monats-Berechnung'!$L$1="Hessen",INDEX(O324,1),IF('1. ALG II Monats-Berechnung'!$L$1="Mecklenburg-Vorpommern",INDEX(Q324,1),IF('1. ALG II Monats-Berechnung'!$L$1="Niedersachsen",INDEX(S324,1),IF('1. ALG II Monats-Berechnung'!$L$1="Nordrhein-Westfalen",INDEX(U324,1),IF('1. ALG II Monats-Berechnung'!$L$1="Rheinland-Pfalz",INDEX(W324,1),IF('1. ALG II Monats-Berechnung'!$L$1="Saarland",INDEX(Y324,1),IF('1. ALG II Monats-Berechnung'!$L$1="Sachsen",INDEX(AA324,1),IF('1. ALG II Monats-Berechnung'!$L$1="Sachsen-Anhalt",INDEX(AC324,1),IF('1. ALG II Monats-Berechnung'!$L$1="Schleswig-Holstein",INDEX(AE324,1),IF('1. ALG II Monats-Berechnung'!$L$1="Thüringen",INDEX(AG324,1),""))))))))))))))))</f>
        <v>I</v>
      </c>
    </row>
    <row r="689" spans="2:3" x14ac:dyDescent="0.2">
      <c r="B689" t="str">
        <f>IF('1. ALG II Monats-Berechnung'!$L$1="Baden-Württemberg",INDEX(B325,1),IF('1. ALG II Monats-Berechnung'!$L$1="Bayern",INDEX(D325,1),IF('1. ALG II Monats-Berechnung'!$L$1="Berlin",INDEX(F325,1),IF('1. ALG II Monats-Berechnung'!$L$1="Brandenburg",INDEX(H325,1),IF('1. ALG II Monats-Berechnung'!$L$1="Bremen",INDEX(J325,1),IF('1. ALG II Monats-Berechnung'!$L$1="Hamburg",INDEX(L325,1),IF('1. ALG II Monats-Berechnung'!$L$1="Hessen",INDEX(N325,1),IF('1. ALG II Monats-Berechnung'!$L$1="Mecklenburg-Vorpommern",INDEX(P325,1),IF('1. ALG II Monats-Berechnung'!$L$1="Niedersachsen",INDEX(R325,1),IF('1. ALG II Monats-Berechnung'!$L$1="Nordrhein-Westfalen",INDEX(T325,1),IF('1. ALG II Monats-Berechnung'!$L$1="Rheinland-Pfalz",INDEX(V325,1),IF('1. ALG II Monats-Berechnung'!$L$1="Saarland",INDEX(X325,1),IF('1. ALG II Monats-Berechnung'!$L$1="Sachsen",INDEX(Z325,1),IF('1. ALG II Monats-Berechnung'!$L$1="Sachsen-Anhalt",INDEX(AB325,1),IF('1. ALG II Monats-Berechnung'!$L$1="Schleswig-Holstein",INDEX(AD325,1),IF('1. ALG II Monats-Berechnung'!$L$1="Thüringen",INDEX(AF325,1),""))))))))))))))))</f>
        <v>Swisttal</v>
      </c>
      <c r="C689" t="str">
        <f>IF('1. ALG II Monats-Berechnung'!$L$1="Baden-Württemberg",INDEX(C325,1),IF('1. ALG II Monats-Berechnung'!$L$1="Bayern",INDEX(E325,1),IF('1. ALG II Monats-Berechnung'!$L$1="Berlin",INDEX(G325,1),IF('1. ALG II Monats-Berechnung'!$L$1="Brandenburg",INDEX(I325,1),IF('1. ALG II Monats-Berechnung'!$L$1="Bremen",INDEX(K325,1),IF('1. ALG II Monats-Berechnung'!$L$1="Hamburg",INDEX(M325,1),IF('1. ALG II Monats-Berechnung'!$L$1="Hessen",INDEX(O325,1),IF('1. ALG II Monats-Berechnung'!$L$1="Mecklenburg-Vorpommern",INDEX(Q325,1),IF('1. ALG II Monats-Berechnung'!$L$1="Niedersachsen",INDEX(S325,1),IF('1. ALG II Monats-Berechnung'!$L$1="Nordrhein-Westfalen",INDEX(U325,1),IF('1. ALG II Monats-Berechnung'!$L$1="Rheinland-Pfalz",INDEX(W325,1),IF('1. ALG II Monats-Berechnung'!$L$1="Saarland",INDEX(Y325,1),IF('1. ALG II Monats-Berechnung'!$L$1="Sachsen",INDEX(AA325,1),IF('1. ALG II Monats-Berechnung'!$L$1="Sachsen-Anhalt",INDEX(AC325,1),IF('1. ALG II Monats-Berechnung'!$L$1="Schleswig-Holstein",INDEX(AE325,1),IF('1. ALG II Monats-Berechnung'!$L$1="Thüringen",INDEX(AG325,1),""))))))))))))))))</f>
        <v>IV</v>
      </c>
    </row>
    <row r="690" spans="2:3" x14ac:dyDescent="0.2">
      <c r="B690" t="str">
        <f>IF('1. ALG II Monats-Berechnung'!$L$1="Baden-Württemberg",INDEX(B326,1),IF('1. ALG II Monats-Berechnung'!$L$1="Bayern",INDEX(D326,1),IF('1. ALG II Monats-Berechnung'!$L$1="Berlin",INDEX(F326,1),IF('1. ALG II Monats-Berechnung'!$L$1="Brandenburg",INDEX(H326,1),IF('1. ALG II Monats-Berechnung'!$L$1="Bremen",INDEX(J326,1),IF('1. ALG II Monats-Berechnung'!$L$1="Hamburg",INDEX(L326,1),IF('1. ALG II Monats-Berechnung'!$L$1="Hessen",INDEX(N326,1),IF('1. ALG II Monats-Berechnung'!$L$1="Mecklenburg-Vorpommern",INDEX(P326,1),IF('1. ALG II Monats-Berechnung'!$L$1="Niedersachsen",INDEX(R326,1),IF('1. ALG II Monats-Berechnung'!$L$1="Nordrhein-Westfalen",INDEX(T326,1),IF('1. ALG II Monats-Berechnung'!$L$1="Rheinland-Pfalz",INDEX(V326,1),IF('1. ALG II Monats-Berechnung'!$L$1="Saarland",INDEX(X326,1),IF('1. ALG II Monats-Berechnung'!$L$1="Sachsen",INDEX(Z326,1),IF('1. ALG II Monats-Berechnung'!$L$1="Sachsen-Anhalt",INDEX(AB326,1),IF('1. ALG II Monats-Berechnung'!$L$1="Schleswig-Holstein",INDEX(AD326,1),IF('1. ALG II Monats-Berechnung'!$L$1="Thüringen",INDEX(AF326,1),""))))))))))))))))</f>
        <v>Telgte, Stadt</v>
      </c>
      <c r="C690" t="str">
        <f>IF('1. ALG II Monats-Berechnung'!$L$1="Baden-Württemberg",INDEX(C326,1),IF('1. ALG II Monats-Berechnung'!$L$1="Bayern",INDEX(E326,1),IF('1. ALG II Monats-Berechnung'!$L$1="Berlin",INDEX(G326,1),IF('1. ALG II Monats-Berechnung'!$L$1="Brandenburg",INDEX(I326,1),IF('1. ALG II Monats-Berechnung'!$L$1="Bremen",INDEX(K326,1),IF('1. ALG II Monats-Berechnung'!$L$1="Hamburg",INDEX(M326,1),IF('1. ALG II Monats-Berechnung'!$L$1="Hessen",INDEX(O326,1),IF('1. ALG II Monats-Berechnung'!$L$1="Mecklenburg-Vorpommern",INDEX(Q326,1),IF('1. ALG II Monats-Berechnung'!$L$1="Niedersachsen",INDEX(S326,1),IF('1. ALG II Monats-Berechnung'!$L$1="Nordrhein-Westfalen",INDEX(U326,1),IF('1. ALG II Monats-Berechnung'!$L$1="Rheinland-Pfalz",INDEX(W326,1),IF('1. ALG II Monats-Berechnung'!$L$1="Saarland",INDEX(Y326,1),IF('1. ALG II Monats-Berechnung'!$L$1="Sachsen",INDEX(AA326,1),IF('1. ALG II Monats-Berechnung'!$L$1="Sachsen-Anhalt",INDEX(AC326,1),IF('1. ALG II Monats-Berechnung'!$L$1="Schleswig-Holstein",INDEX(AE326,1),IF('1. ALG II Monats-Berechnung'!$L$1="Thüringen",INDEX(AG326,1),""))))))))))))))))</f>
        <v>III</v>
      </c>
    </row>
    <row r="691" spans="2:3" x14ac:dyDescent="0.2">
      <c r="B691" t="str">
        <f>IF('1. ALG II Monats-Berechnung'!$L$1="Baden-Württemberg",INDEX(B327,1),IF('1. ALG II Monats-Berechnung'!$L$1="Bayern",INDEX(D327,1),IF('1. ALG II Monats-Berechnung'!$L$1="Berlin",INDEX(F327,1),IF('1. ALG II Monats-Berechnung'!$L$1="Brandenburg",INDEX(H327,1),IF('1. ALG II Monats-Berechnung'!$L$1="Bremen",INDEX(J327,1),IF('1. ALG II Monats-Berechnung'!$L$1="Hamburg",INDEX(L327,1),IF('1. ALG II Monats-Berechnung'!$L$1="Hessen",INDEX(N327,1),IF('1. ALG II Monats-Berechnung'!$L$1="Mecklenburg-Vorpommern",INDEX(P327,1),IF('1. ALG II Monats-Berechnung'!$L$1="Niedersachsen",INDEX(R327,1),IF('1. ALG II Monats-Berechnung'!$L$1="Nordrhein-Westfalen",INDEX(T327,1),IF('1. ALG II Monats-Berechnung'!$L$1="Rheinland-Pfalz",INDEX(V327,1),IF('1. ALG II Monats-Berechnung'!$L$1="Saarland",INDEX(X327,1),IF('1. ALG II Monats-Berechnung'!$L$1="Sachsen",INDEX(Z327,1),IF('1. ALG II Monats-Berechnung'!$L$1="Sachsen-Anhalt",INDEX(AB327,1),IF('1. ALG II Monats-Berechnung'!$L$1="Schleswig-Holstein",INDEX(AD327,1),IF('1. ALG II Monats-Berechnung'!$L$1="Thüringen",INDEX(AF327,1),""))))))))))))))))</f>
        <v>Tönisvorst, Stadt</v>
      </c>
      <c r="C691" t="str">
        <f>IF('1. ALG II Monats-Berechnung'!$L$1="Baden-Württemberg",INDEX(C327,1),IF('1. ALG II Monats-Berechnung'!$L$1="Bayern",INDEX(E327,1),IF('1. ALG II Monats-Berechnung'!$L$1="Berlin",INDEX(G327,1),IF('1. ALG II Monats-Berechnung'!$L$1="Brandenburg",INDEX(I327,1),IF('1. ALG II Monats-Berechnung'!$L$1="Bremen",INDEX(K327,1),IF('1. ALG II Monats-Berechnung'!$L$1="Hamburg",INDEX(M327,1),IF('1. ALG II Monats-Berechnung'!$L$1="Hessen",INDEX(O327,1),IF('1. ALG II Monats-Berechnung'!$L$1="Mecklenburg-Vorpommern",INDEX(Q327,1),IF('1. ALG II Monats-Berechnung'!$L$1="Niedersachsen",INDEX(S327,1),IF('1. ALG II Monats-Berechnung'!$L$1="Nordrhein-Westfalen",INDEX(U327,1),IF('1. ALG II Monats-Berechnung'!$L$1="Rheinland-Pfalz",INDEX(W327,1),IF('1. ALG II Monats-Berechnung'!$L$1="Saarland",INDEX(Y327,1),IF('1. ALG II Monats-Berechnung'!$L$1="Sachsen",INDEX(AA327,1),IF('1. ALG II Monats-Berechnung'!$L$1="Sachsen-Anhalt",INDEX(AC327,1),IF('1. ALG II Monats-Berechnung'!$L$1="Schleswig-Holstein",INDEX(AE327,1),IF('1. ALG II Monats-Berechnung'!$L$1="Thüringen",INDEX(AG327,1),""))))))))))))))))</f>
        <v>IV</v>
      </c>
    </row>
    <row r="692" spans="2:3" x14ac:dyDescent="0.2">
      <c r="B692" t="str">
        <f>IF('1. ALG II Monats-Berechnung'!$L$1="Baden-Württemberg",INDEX(B328,1),IF('1. ALG II Monats-Berechnung'!$L$1="Bayern",INDEX(D328,1),IF('1. ALG II Monats-Berechnung'!$L$1="Berlin",INDEX(F328,1),IF('1. ALG II Monats-Berechnung'!$L$1="Brandenburg",INDEX(H328,1),IF('1. ALG II Monats-Berechnung'!$L$1="Bremen",INDEX(J328,1),IF('1. ALG II Monats-Berechnung'!$L$1="Hamburg",INDEX(L328,1),IF('1. ALG II Monats-Berechnung'!$L$1="Hessen",INDEX(N328,1),IF('1. ALG II Monats-Berechnung'!$L$1="Mecklenburg-Vorpommern",INDEX(P328,1),IF('1. ALG II Monats-Berechnung'!$L$1="Niedersachsen",INDEX(R328,1),IF('1. ALG II Monats-Berechnung'!$L$1="Nordrhein-Westfalen",INDEX(T328,1),IF('1. ALG II Monats-Berechnung'!$L$1="Rheinland-Pfalz",INDEX(V328,1),IF('1. ALG II Monats-Berechnung'!$L$1="Saarland",INDEX(X328,1),IF('1. ALG II Monats-Berechnung'!$L$1="Sachsen",INDEX(Z328,1),IF('1. ALG II Monats-Berechnung'!$L$1="Sachsen-Anhalt",INDEX(AB328,1),IF('1. ALG II Monats-Berechnung'!$L$1="Schleswig-Holstein",INDEX(AD328,1),IF('1. ALG II Monats-Berechnung'!$L$1="Thüringen",INDEX(AF328,1),""))))))))))))))))</f>
        <v>Troisdorf, Stadt</v>
      </c>
      <c r="C692" t="str">
        <f>IF('1. ALG II Monats-Berechnung'!$L$1="Baden-Württemberg",INDEX(C328,1),IF('1. ALG II Monats-Berechnung'!$L$1="Bayern",INDEX(E328,1),IF('1. ALG II Monats-Berechnung'!$L$1="Berlin",INDEX(G328,1),IF('1. ALG II Monats-Berechnung'!$L$1="Brandenburg",INDEX(I328,1),IF('1. ALG II Monats-Berechnung'!$L$1="Bremen",INDEX(K328,1),IF('1. ALG II Monats-Berechnung'!$L$1="Hamburg",INDEX(M328,1),IF('1. ALG II Monats-Berechnung'!$L$1="Hessen",INDEX(O328,1),IF('1. ALG II Monats-Berechnung'!$L$1="Mecklenburg-Vorpommern",INDEX(Q328,1),IF('1. ALG II Monats-Berechnung'!$L$1="Niedersachsen",INDEX(S328,1),IF('1. ALG II Monats-Berechnung'!$L$1="Nordrhein-Westfalen",INDEX(U328,1),IF('1. ALG II Monats-Berechnung'!$L$1="Rheinland-Pfalz",INDEX(W328,1),IF('1. ALG II Monats-Berechnung'!$L$1="Saarland",INDEX(Y328,1),IF('1. ALG II Monats-Berechnung'!$L$1="Sachsen",INDEX(AA328,1),IF('1. ALG II Monats-Berechnung'!$L$1="Sachsen-Anhalt",INDEX(AC328,1),IF('1. ALG II Monats-Berechnung'!$L$1="Schleswig-Holstein",INDEX(AE328,1),IF('1. ALG II Monats-Berechnung'!$L$1="Thüringen",INDEX(AG328,1),""))))))))))))))))</f>
        <v>IV</v>
      </c>
    </row>
    <row r="693" spans="2:3" x14ac:dyDescent="0.2">
      <c r="B693" t="str">
        <f>IF('1. ALG II Monats-Berechnung'!$L$1="Baden-Württemberg",INDEX(B329,1),IF('1. ALG II Monats-Berechnung'!$L$1="Bayern",INDEX(D329,1),IF('1. ALG II Monats-Berechnung'!$L$1="Berlin",INDEX(F329,1),IF('1. ALG II Monats-Berechnung'!$L$1="Brandenburg",INDEX(H329,1),IF('1. ALG II Monats-Berechnung'!$L$1="Bremen",INDEX(J329,1),IF('1. ALG II Monats-Berechnung'!$L$1="Hamburg",INDEX(L329,1),IF('1. ALG II Monats-Berechnung'!$L$1="Hessen",INDEX(N329,1),IF('1. ALG II Monats-Berechnung'!$L$1="Mecklenburg-Vorpommern",INDEX(P329,1),IF('1. ALG II Monats-Berechnung'!$L$1="Niedersachsen",INDEX(R329,1),IF('1. ALG II Monats-Berechnung'!$L$1="Nordrhein-Westfalen",INDEX(T329,1),IF('1. ALG II Monats-Berechnung'!$L$1="Rheinland-Pfalz",INDEX(V329,1),IF('1. ALG II Monats-Berechnung'!$L$1="Saarland",INDEX(X329,1),IF('1. ALG II Monats-Berechnung'!$L$1="Sachsen",INDEX(Z329,1),IF('1. ALG II Monats-Berechnung'!$L$1="Sachsen-Anhalt",INDEX(AB329,1),IF('1. ALG II Monats-Berechnung'!$L$1="Schleswig-Holstein",INDEX(AD329,1),IF('1. ALG II Monats-Berechnung'!$L$1="Thüringen",INDEX(AF329,1),""))))))))))))))))</f>
        <v>Übach-Palenberg, Stadt</v>
      </c>
      <c r="C693" t="str">
        <f>IF('1. ALG II Monats-Berechnung'!$L$1="Baden-Württemberg",INDEX(C329,1),IF('1. ALG II Monats-Berechnung'!$L$1="Bayern",INDEX(E329,1),IF('1. ALG II Monats-Berechnung'!$L$1="Berlin",INDEX(G329,1),IF('1. ALG II Monats-Berechnung'!$L$1="Brandenburg",INDEX(I329,1),IF('1. ALG II Monats-Berechnung'!$L$1="Bremen",INDEX(K329,1),IF('1. ALG II Monats-Berechnung'!$L$1="Hamburg",INDEX(M329,1),IF('1. ALG II Monats-Berechnung'!$L$1="Hessen",INDEX(O329,1),IF('1. ALG II Monats-Berechnung'!$L$1="Mecklenburg-Vorpommern",INDEX(Q329,1),IF('1. ALG II Monats-Berechnung'!$L$1="Niedersachsen",INDEX(S329,1),IF('1. ALG II Monats-Berechnung'!$L$1="Nordrhein-Westfalen",INDEX(U329,1),IF('1. ALG II Monats-Berechnung'!$L$1="Rheinland-Pfalz",INDEX(W329,1),IF('1. ALG II Monats-Berechnung'!$L$1="Saarland",INDEX(Y329,1),IF('1. ALG II Monats-Berechnung'!$L$1="Sachsen",INDEX(AA329,1),IF('1. ALG II Monats-Berechnung'!$L$1="Sachsen-Anhalt",INDEX(AC329,1),IF('1. ALG II Monats-Berechnung'!$L$1="Schleswig-Holstein",INDEX(AE329,1),IF('1. ALG II Monats-Berechnung'!$L$1="Thüringen",INDEX(AG329,1),""))))))))))))))))</f>
        <v>III</v>
      </c>
    </row>
    <row r="694" spans="2:3" x14ac:dyDescent="0.2">
      <c r="B694" t="str">
        <f>IF('1. ALG II Monats-Berechnung'!$L$1="Baden-Württemberg",INDEX(B330,1),IF('1. ALG II Monats-Berechnung'!$L$1="Bayern",INDEX(D330,1),IF('1. ALG II Monats-Berechnung'!$L$1="Berlin",INDEX(F330,1),IF('1. ALG II Monats-Berechnung'!$L$1="Brandenburg",INDEX(H330,1),IF('1. ALG II Monats-Berechnung'!$L$1="Bremen",INDEX(J330,1),IF('1. ALG II Monats-Berechnung'!$L$1="Hamburg",INDEX(L330,1),IF('1. ALG II Monats-Berechnung'!$L$1="Hessen",INDEX(N330,1),IF('1. ALG II Monats-Berechnung'!$L$1="Mecklenburg-Vorpommern",INDEX(P330,1),IF('1. ALG II Monats-Berechnung'!$L$1="Niedersachsen",INDEX(R330,1),IF('1. ALG II Monats-Berechnung'!$L$1="Nordrhein-Westfalen",INDEX(T330,1),IF('1. ALG II Monats-Berechnung'!$L$1="Rheinland-Pfalz",INDEX(V330,1),IF('1. ALG II Monats-Berechnung'!$L$1="Saarland",INDEX(X330,1),IF('1. ALG II Monats-Berechnung'!$L$1="Sachsen",INDEX(Z330,1),IF('1. ALG II Monats-Berechnung'!$L$1="Sachsen-Anhalt",INDEX(AB330,1),IF('1. ALG II Monats-Berechnung'!$L$1="Schleswig-Holstein",INDEX(AD330,1),IF('1. ALG II Monats-Berechnung'!$L$1="Thüringen",INDEX(AF330,1),""))))))))))))))))</f>
        <v>Unna, Stadt</v>
      </c>
      <c r="C694" t="str">
        <f>IF('1. ALG II Monats-Berechnung'!$L$1="Baden-Württemberg",INDEX(C330,1),IF('1. ALG II Monats-Berechnung'!$L$1="Bayern",INDEX(E330,1),IF('1. ALG II Monats-Berechnung'!$L$1="Berlin",INDEX(G330,1),IF('1. ALG II Monats-Berechnung'!$L$1="Brandenburg",INDEX(I330,1),IF('1. ALG II Monats-Berechnung'!$L$1="Bremen",INDEX(K330,1),IF('1. ALG II Monats-Berechnung'!$L$1="Hamburg",INDEX(M330,1),IF('1. ALG II Monats-Berechnung'!$L$1="Hessen",INDEX(O330,1),IF('1. ALG II Monats-Berechnung'!$L$1="Mecklenburg-Vorpommern",INDEX(Q330,1),IF('1. ALG II Monats-Berechnung'!$L$1="Niedersachsen",INDEX(S330,1),IF('1. ALG II Monats-Berechnung'!$L$1="Nordrhein-Westfalen",INDEX(U330,1),IF('1. ALG II Monats-Berechnung'!$L$1="Rheinland-Pfalz",INDEX(W330,1),IF('1. ALG II Monats-Berechnung'!$L$1="Saarland",INDEX(Y330,1),IF('1. ALG II Monats-Berechnung'!$L$1="Sachsen",INDEX(AA330,1),IF('1. ALG II Monats-Berechnung'!$L$1="Sachsen-Anhalt",INDEX(AC330,1),IF('1. ALG II Monats-Berechnung'!$L$1="Schleswig-Holstein",INDEX(AE330,1),IF('1. ALG II Monats-Berechnung'!$L$1="Thüringen",INDEX(AG330,1),""))))))))))))))))</f>
        <v>III</v>
      </c>
    </row>
    <row r="695" spans="2:3" x14ac:dyDescent="0.2">
      <c r="B695" t="str">
        <f>IF('1. ALG II Monats-Berechnung'!$L$1="Baden-Württemberg",INDEX(B331,1),IF('1. ALG II Monats-Berechnung'!$L$1="Bayern",INDEX(D331,1),IF('1. ALG II Monats-Berechnung'!$L$1="Berlin",INDEX(F331,1),IF('1. ALG II Monats-Berechnung'!$L$1="Brandenburg",INDEX(H331,1),IF('1. ALG II Monats-Berechnung'!$L$1="Bremen",INDEX(J331,1),IF('1. ALG II Monats-Berechnung'!$L$1="Hamburg",INDEX(L331,1),IF('1. ALG II Monats-Berechnung'!$L$1="Hessen",INDEX(N331,1),IF('1. ALG II Monats-Berechnung'!$L$1="Mecklenburg-Vorpommern",INDEX(P331,1),IF('1. ALG II Monats-Berechnung'!$L$1="Niedersachsen",INDEX(R331,1),IF('1. ALG II Monats-Berechnung'!$L$1="Nordrhein-Westfalen",INDEX(T331,1),IF('1. ALG II Monats-Berechnung'!$L$1="Rheinland-Pfalz",INDEX(V331,1),IF('1. ALG II Monats-Berechnung'!$L$1="Saarland",INDEX(X331,1),IF('1. ALG II Monats-Berechnung'!$L$1="Sachsen",INDEX(Z331,1),IF('1. ALG II Monats-Berechnung'!$L$1="Sachsen-Anhalt",INDEX(AB331,1),IF('1. ALG II Monats-Berechnung'!$L$1="Schleswig-Holstein",INDEX(AD331,1),IF('1. ALG II Monats-Berechnung'!$L$1="Thüringen",INDEX(AF331,1),""))))))))))))))))</f>
        <v>Velbert, Stadt</v>
      </c>
      <c r="C695" t="str">
        <f>IF('1. ALG II Monats-Berechnung'!$L$1="Baden-Württemberg",INDEX(C331,1),IF('1. ALG II Monats-Berechnung'!$L$1="Bayern",INDEX(E331,1),IF('1. ALG II Monats-Berechnung'!$L$1="Berlin",INDEX(G331,1),IF('1. ALG II Monats-Berechnung'!$L$1="Brandenburg",INDEX(I331,1),IF('1. ALG II Monats-Berechnung'!$L$1="Bremen",INDEX(K331,1),IF('1. ALG II Monats-Berechnung'!$L$1="Hamburg",INDEX(M331,1),IF('1. ALG II Monats-Berechnung'!$L$1="Hessen",INDEX(O331,1),IF('1. ALG II Monats-Berechnung'!$L$1="Mecklenburg-Vorpommern",INDEX(Q331,1),IF('1. ALG II Monats-Berechnung'!$L$1="Niedersachsen",INDEX(S331,1),IF('1. ALG II Monats-Berechnung'!$L$1="Nordrhein-Westfalen",INDEX(U331,1),IF('1. ALG II Monats-Berechnung'!$L$1="Rheinland-Pfalz",INDEX(W331,1),IF('1. ALG II Monats-Berechnung'!$L$1="Saarland",INDEX(Y331,1),IF('1. ALG II Monats-Berechnung'!$L$1="Sachsen",INDEX(AA331,1),IF('1. ALG II Monats-Berechnung'!$L$1="Sachsen-Anhalt",INDEX(AC331,1),IF('1. ALG II Monats-Berechnung'!$L$1="Schleswig-Holstein",INDEX(AE331,1),IF('1. ALG II Monats-Berechnung'!$L$1="Thüringen",INDEX(AG331,1),""))))))))))))))))</f>
        <v>IV</v>
      </c>
    </row>
    <row r="696" spans="2:3" x14ac:dyDescent="0.2">
      <c r="B696" t="str">
        <f>IF('1. ALG II Monats-Berechnung'!$L$1="Baden-Württemberg",INDEX(B332,1),IF('1. ALG II Monats-Berechnung'!$L$1="Bayern",INDEX(D332,1),IF('1. ALG II Monats-Berechnung'!$L$1="Berlin",INDEX(F332,1),IF('1. ALG II Monats-Berechnung'!$L$1="Brandenburg",INDEX(H332,1),IF('1. ALG II Monats-Berechnung'!$L$1="Bremen",INDEX(J332,1),IF('1. ALG II Monats-Berechnung'!$L$1="Hamburg",INDEX(L332,1),IF('1. ALG II Monats-Berechnung'!$L$1="Hessen",INDEX(N332,1),IF('1. ALG II Monats-Berechnung'!$L$1="Mecklenburg-Vorpommern",INDEX(P332,1),IF('1. ALG II Monats-Berechnung'!$L$1="Niedersachsen",INDEX(R332,1),IF('1. ALG II Monats-Berechnung'!$L$1="Nordrhein-Westfalen",INDEX(T332,1),IF('1. ALG II Monats-Berechnung'!$L$1="Rheinland-Pfalz",INDEX(V332,1),IF('1. ALG II Monats-Berechnung'!$L$1="Saarland",INDEX(X332,1),IF('1. ALG II Monats-Berechnung'!$L$1="Sachsen",INDEX(Z332,1),IF('1. ALG II Monats-Berechnung'!$L$1="Sachsen-Anhalt",INDEX(AB332,1),IF('1. ALG II Monats-Berechnung'!$L$1="Schleswig-Holstein",INDEX(AD332,1),IF('1. ALG II Monats-Berechnung'!$L$1="Thüringen",INDEX(AF332,1),""))))))))))))))))</f>
        <v>Velen</v>
      </c>
      <c r="C696" t="str">
        <f>IF('1. ALG II Monats-Berechnung'!$L$1="Baden-Württemberg",INDEX(C332,1),IF('1. ALG II Monats-Berechnung'!$L$1="Bayern",INDEX(E332,1),IF('1. ALG II Monats-Berechnung'!$L$1="Berlin",INDEX(G332,1),IF('1. ALG II Monats-Berechnung'!$L$1="Brandenburg",INDEX(I332,1),IF('1. ALG II Monats-Berechnung'!$L$1="Bremen",INDEX(K332,1),IF('1. ALG II Monats-Berechnung'!$L$1="Hamburg",INDEX(M332,1),IF('1. ALG II Monats-Berechnung'!$L$1="Hessen",INDEX(O332,1),IF('1. ALG II Monats-Berechnung'!$L$1="Mecklenburg-Vorpommern",INDEX(Q332,1),IF('1. ALG II Monats-Berechnung'!$L$1="Niedersachsen",INDEX(S332,1),IF('1. ALG II Monats-Berechnung'!$L$1="Nordrhein-Westfalen",INDEX(U332,1),IF('1. ALG II Monats-Berechnung'!$L$1="Rheinland-Pfalz",INDEX(W332,1),IF('1. ALG II Monats-Berechnung'!$L$1="Saarland",INDEX(Y332,1),IF('1. ALG II Monats-Berechnung'!$L$1="Sachsen",INDEX(AA332,1),IF('1. ALG II Monats-Berechnung'!$L$1="Sachsen-Anhalt",INDEX(AC332,1),IF('1. ALG II Monats-Berechnung'!$L$1="Schleswig-Holstein",INDEX(AE332,1),IF('1. ALG II Monats-Berechnung'!$L$1="Thüringen",INDEX(AG332,1),""))))))))))))))))</f>
        <v>II</v>
      </c>
    </row>
    <row r="697" spans="2:3" x14ac:dyDescent="0.2">
      <c r="B697" t="str">
        <f>IF('1. ALG II Monats-Berechnung'!$L$1="Baden-Württemberg",INDEX(B333,1),IF('1. ALG II Monats-Berechnung'!$L$1="Bayern",INDEX(D333,1),IF('1. ALG II Monats-Berechnung'!$L$1="Berlin",INDEX(F333,1),IF('1. ALG II Monats-Berechnung'!$L$1="Brandenburg",INDEX(H333,1),IF('1. ALG II Monats-Berechnung'!$L$1="Bremen",INDEX(J333,1),IF('1. ALG II Monats-Berechnung'!$L$1="Hamburg",INDEX(L333,1),IF('1. ALG II Monats-Berechnung'!$L$1="Hessen",INDEX(N333,1),IF('1. ALG II Monats-Berechnung'!$L$1="Mecklenburg-Vorpommern",INDEX(P333,1),IF('1. ALG II Monats-Berechnung'!$L$1="Niedersachsen",INDEX(R333,1),IF('1. ALG II Monats-Berechnung'!$L$1="Nordrhein-Westfalen",INDEX(T333,1),IF('1. ALG II Monats-Berechnung'!$L$1="Rheinland-Pfalz",INDEX(V333,1),IF('1. ALG II Monats-Berechnung'!$L$1="Saarland",INDEX(X333,1),IF('1. ALG II Monats-Berechnung'!$L$1="Sachsen",INDEX(Z333,1),IF('1. ALG II Monats-Berechnung'!$L$1="Sachsen-Anhalt",INDEX(AB333,1),IF('1. ALG II Monats-Berechnung'!$L$1="Schleswig-Holstein",INDEX(AD333,1),IF('1. ALG II Monats-Berechnung'!$L$1="Thüringen",INDEX(AF333,1),""))))))))))))))))</f>
        <v>Verl</v>
      </c>
      <c r="C697" t="str">
        <f>IF('1. ALG II Monats-Berechnung'!$L$1="Baden-Württemberg",INDEX(C333,1),IF('1. ALG II Monats-Berechnung'!$L$1="Bayern",INDEX(E333,1),IF('1. ALG II Monats-Berechnung'!$L$1="Berlin",INDEX(G333,1),IF('1. ALG II Monats-Berechnung'!$L$1="Brandenburg",INDEX(I333,1),IF('1. ALG II Monats-Berechnung'!$L$1="Bremen",INDEX(K333,1),IF('1. ALG II Monats-Berechnung'!$L$1="Hamburg",INDEX(M333,1),IF('1. ALG II Monats-Berechnung'!$L$1="Hessen",INDEX(O333,1),IF('1. ALG II Monats-Berechnung'!$L$1="Mecklenburg-Vorpommern",INDEX(Q333,1),IF('1. ALG II Monats-Berechnung'!$L$1="Niedersachsen",INDEX(S333,1),IF('1. ALG II Monats-Berechnung'!$L$1="Nordrhein-Westfalen",INDEX(U333,1),IF('1. ALG II Monats-Berechnung'!$L$1="Rheinland-Pfalz",INDEX(W333,1),IF('1. ALG II Monats-Berechnung'!$L$1="Saarland",INDEX(Y333,1),IF('1. ALG II Monats-Berechnung'!$L$1="Sachsen",INDEX(AA333,1),IF('1. ALG II Monats-Berechnung'!$L$1="Sachsen-Anhalt",INDEX(AC333,1),IF('1. ALG II Monats-Berechnung'!$L$1="Schleswig-Holstein",INDEX(AE333,1),IF('1. ALG II Monats-Berechnung'!$L$1="Thüringen",INDEX(AG333,1),""))))))))))))))))</f>
        <v>II</v>
      </c>
    </row>
    <row r="698" spans="2:3" x14ac:dyDescent="0.2">
      <c r="B698" t="str">
        <f>IF('1. ALG II Monats-Berechnung'!$L$1="Baden-Württemberg",INDEX(B334,1),IF('1. ALG II Monats-Berechnung'!$L$1="Bayern",INDEX(D334,1),IF('1. ALG II Monats-Berechnung'!$L$1="Berlin",INDEX(F334,1),IF('1. ALG II Monats-Berechnung'!$L$1="Brandenburg",INDEX(H334,1),IF('1. ALG II Monats-Berechnung'!$L$1="Bremen",INDEX(J334,1),IF('1. ALG II Monats-Berechnung'!$L$1="Hamburg",INDEX(L334,1),IF('1. ALG II Monats-Berechnung'!$L$1="Hessen",INDEX(N334,1),IF('1. ALG II Monats-Berechnung'!$L$1="Mecklenburg-Vorpommern",INDEX(P334,1),IF('1. ALG II Monats-Berechnung'!$L$1="Niedersachsen",INDEX(R334,1),IF('1. ALG II Monats-Berechnung'!$L$1="Nordrhein-Westfalen",INDEX(T334,1),IF('1. ALG II Monats-Berechnung'!$L$1="Rheinland-Pfalz",INDEX(V334,1),IF('1. ALG II Monats-Berechnung'!$L$1="Saarland",INDEX(X334,1),IF('1. ALG II Monats-Berechnung'!$L$1="Sachsen",INDEX(Z334,1),IF('1. ALG II Monats-Berechnung'!$L$1="Sachsen-Anhalt",INDEX(AB334,1),IF('1. ALG II Monats-Berechnung'!$L$1="Schleswig-Holstein",INDEX(AD334,1),IF('1. ALG II Monats-Berechnung'!$L$1="Thüringen",INDEX(AF334,1),""))))))))))))))))</f>
        <v>Versmold, Stadt</v>
      </c>
      <c r="C698" t="str">
        <f>IF('1. ALG II Monats-Berechnung'!$L$1="Baden-Württemberg",INDEX(C334,1),IF('1. ALG II Monats-Berechnung'!$L$1="Bayern",INDEX(E334,1),IF('1. ALG II Monats-Berechnung'!$L$1="Berlin",INDEX(G334,1),IF('1. ALG II Monats-Berechnung'!$L$1="Brandenburg",INDEX(I334,1),IF('1. ALG II Monats-Berechnung'!$L$1="Bremen",INDEX(K334,1),IF('1. ALG II Monats-Berechnung'!$L$1="Hamburg",INDEX(M334,1),IF('1. ALG II Monats-Berechnung'!$L$1="Hessen",INDEX(O334,1),IF('1. ALG II Monats-Berechnung'!$L$1="Mecklenburg-Vorpommern",INDEX(Q334,1),IF('1. ALG II Monats-Berechnung'!$L$1="Niedersachsen",INDEX(S334,1),IF('1. ALG II Monats-Berechnung'!$L$1="Nordrhein-Westfalen",INDEX(U334,1),IF('1. ALG II Monats-Berechnung'!$L$1="Rheinland-Pfalz",INDEX(W334,1),IF('1. ALG II Monats-Berechnung'!$L$1="Saarland",INDEX(Y334,1),IF('1. ALG II Monats-Berechnung'!$L$1="Sachsen",INDEX(AA334,1),IF('1. ALG II Monats-Berechnung'!$L$1="Sachsen-Anhalt",INDEX(AC334,1),IF('1. ALG II Monats-Berechnung'!$L$1="Schleswig-Holstein",INDEX(AE334,1),IF('1. ALG II Monats-Berechnung'!$L$1="Thüringen",INDEX(AG334,1),""))))))))))))))))</f>
        <v>I</v>
      </c>
    </row>
    <row r="699" spans="2:3" x14ac:dyDescent="0.2">
      <c r="B699" t="str">
        <f>IF('1. ALG II Monats-Berechnung'!$L$1="Baden-Württemberg",INDEX(B335,1),IF('1. ALG II Monats-Berechnung'!$L$1="Bayern",INDEX(D335,1),IF('1. ALG II Monats-Berechnung'!$L$1="Berlin",INDEX(F335,1),IF('1. ALG II Monats-Berechnung'!$L$1="Brandenburg",INDEX(H335,1),IF('1. ALG II Monats-Berechnung'!$L$1="Bremen",INDEX(J335,1),IF('1. ALG II Monats-Berechnung'!$L$1="Hamburg",INDEX(L335,1),IF('1. ALG II Monats-Berechnung'!$L$1="Hessen",INDEX(N335,1),IF('1. ALG II Monats-Berechnung'!$L$1="Mecklenburg-Vorpommern",INDEX(P335,1),IF('1. ALG II Monats-Berechnung'!$L$1="Niedersachsen",INDEX(R335,1),IF('1. ALG II Monats-Berechnung'!$L$1="Nordrhein-Westfalen",INDEX(T335,1),IF('1. ALG II Monats-Berechnung'!$L$1="Rheinland-Pfalz",INDEX(V335,1),IF('1. ALG II Monats-Berechnung'!$L$1="Saarland",INDEX(X335,1),IF('1. ALG II Monats-Berechnung'!$L$1="Sachsen",INDEX(Z335,1),IF('1. ALG II Monats-Berechnung'!$L$1="Sachsen-Anhalt",INDEX(AB335,1),IF('1. ALG II Monats-Berechnung'!$L$1="Schleswig-Holstein",INDEX(AD335,1),IF('1. ALG II Monats-Berechnung'!$L$1="Thüringen",INDEX(AF335,1),""))))))))))))))))</f>
        <v>Viersen, Stadt</v>
      </c>
      <c r="C699" t="str">
        <f>IF('1. ALG II Monats-Berechnung'!$L$1="Baden-Württemberg",INDEX(C335,1),IF('1. ALG II Monats-Berechnung'!$L$1="Bayern",INDEX(E335,1),IF('1. ALG II Monats-Berechnung'!$L$1="Berlin",INDEX(G335,1),IF('1. ALG II Monats-Berechnung'!$L$1="Brandenburg",INDEX(I335,1),IF('1. ALG II Monats-Berechnung'!$L$1="Bremen",INDEX(K335,1),IF('1. ALG II Monats-Berechnung'!$L$1="Hamburg",INDEX(M335,1),IF('1. ALG II Monats-Berechnung'!$L$1="Hessen",INDEX(O335,1),IF('1. ALG II Monats-Berechnung'!$L$1="Mecklenburg-Vorpommern",INDEX(Q335,1),IF('1. ALG II Monats-Berechnung'!$L$1="Niedersachsen",INDEX(S335,1),IF('1. ALG II Monats-Berechnung'!$L$1="Nordrhein-Westfalen",INDEX(U335,1),IF('1. ALG II Monats-Berechnung'!$L$1="Rheinland-Pfalz",INDEX(W335,1),IF('1. ALG II Monats-Berechnung'!$L$1="Saarland",INDEX(Y335,1),IF('1. ALG II Monats-Berechnung'!$L$1="Sachsen",INDEX(AA335,1),IF('1. ALG II Monats-Berechnung'!$L$1="Sachsen-Anhalt",INDEX(AC335,1),IF('1. ALG II Monats-Berechnung'!$L$1="Schleswig-Holstein",INDEX(AE335,1),IF('1. ALG II Monats-Berechnung'!$L$1="Thüringen",INDEX(AG335,1),""))))))))))))))))</f>
        <v>III</v>
      </c>
    </row>
    <row r="700" spans="2:3" x14ac:dyDescent="0.2">
      <c r="B700" t="str">
        <f>IF('1. ALG II Monats-Berechnung'!$L$1="Baden-Württemberg",INDEX(B336,1),IF('1. ALG II Monats-Berechnung'!$L$1="Bayern",INDEX(D336,1),IF('1. ALG II Monats-Berechnung'!$L$1="Berlin",INDEX(F336,1),IF('1. ALG II Monats-Berechnung'!$L$1="Brandenburg",INDEX(H336,1),IF('1. ALG II Monats-Berechnung'!$L$1="Bremen",INDEX(J336,1),IF('1. ALG II Monats-Berechnung'!$L$1="Hamburg",INDEX(L336,1),IF('1. ALG II Monats-Berechnung'!$L$1="Hessen",INDEX(N336,1),IF('1. ALG II Monats-Berechnung'!$L$1="Mecklenburg-Vorpommern",INDEX(P336,1),IF('1. ALG II Monats-Berechnung'!$L$1="Niedersachsen",INDEX(R336,1),IF('1. ALG II Monats-Berechnung'!$L$1="Nordrhein-Westfalen",INDEX(T336,1),IF('1. ALG II Monats-Berechnung'!$L$1="Rheinland-Pfalz",INDEX(V336,1),IF('1. ALG II Monats-Berechnung'!$L$1="Saarland",INDEX(X336,1),IF('1. ALG II Monats-Berechnung'!$L$1="Sachsen",INDEX(Z336,1),IF('1. ALG II Monats-Berechnung'!$L$1="Sachsen-Anhalt",INDEX(AB336,1),IF('1. ALG II Monats-Berechnung'!$L$1="Schleswig-Holstein",INDEX(AD336,1),IF('1. ALG II Monats-Berechnung'!$L$1="Thüringen",INDEX(AF336,1),""))))))))))))))))</f>
        <v>Vlotho, Stadt</v>
      </c>
      <c r="C700" t="str">
        <f>IF('1. ALG II Monats-Berechnung'!$L$1="Baden-Württemberg",INDEX(C336,1),IF('1. ALG II Monats-Berechnung'!$L$1="Bayern",INDEX(E336,1),IF('1. ALG II Monats-Berechnung'!$L$1="Berlin",INDEX(G336,1),IF('1. ALG II Monats-Berechnung'!$L$1="Brandenburg",INDEX(I336,1),IF('1. ALG II Monats-Berechnung'!$L$1="Bremen",INDEX(K336,1),IF('1. ALG II Monats-Berechnung'!$L$1="Hamburg",INDEX(M336,1),IF('1. ALG II Monats-Berechnung'!$L$1="Hessen",INDEX(O336,1),IF('1. ALG II Monats-Berechnung'!$L$1="Mecklenburg-Vorpommern",INDEX(Q336,1),IF('1. ALG II Monats-Berechnung'!$L$1="Niedersachsen",INDEX(S336,1),IF('1. ALG II Monats-Berechnung'!$L$1="Nordrhein-Westfalen",INDEX(U336,1),IF('1. ALG II Monats-Berechnung'!$L$1="Rheinland-Pfalz",INDEX(W336,1),IF('1. ALG II Monats-Berechnung'!$L$1="Saarland",INDEX(Y336,1),IF('1. ALG II Monats-Berechnung'!$L$1="Sachsen",INDEX(AA336,1),IF('1. ALG II Monats-Berechnung'!$L$1="Sachsen-Anhalt",INDEX(AC336,1),IF('1. ALG II Monats-Berechnung'!$L$1="Schleswig-Holstein",INDEX(AE336,1),IF('1. ALG II Monats-Berechnung'!$L$1="Thüringen",INDEX(AG336,1),""))))))))))))))))</f>
        <v>I</v>
      </c>
    </row>
    <row r="701" spans="2:3" x14ac:dyDescent="0.2">
      <c r="B701" t="str">
        <f>IF('1. ALG II Monats-Berechnung'!$L$1="Baden-Württemberg",INDEX(B337,1),IF('1. ALG II Monats-Berechnung'!$L$1="Bayern",INDEX(D337,1),IF('1. ALG II Monats-Berechnung'!$L$1="Berlin",INDEX(F337,1),IF('1. ALG II Monats-Berechnung'!$L$1="Brandenburg",INDEX(H337,1),IF('1. ALG II Monats-Berechnung'!$L$1="Bremen",INDEX(J337,1),IF('1. ALG II Monats-Berechnung'!$L$1="Hamburg",INDEX(L337,1),IF('1. ALG II Monats-Berechnung'!$L$1="Hessen",INDEX(N337,1),IF('1. ALG II Monats-Berechnung'!$L$1="Mecklenburg-Vorpommern",INDEX(P337,1),IF('1. ALG II Monats-Berechnung'!$L$1="Niedersachsen",INDEX(R337,1),IF('1. ALG II Monats-Berechnung'!$L$1="Nordrhein-Westfalen",INDEX(T337,1),IF('1. ALG II Monats-Berechnung'!$L$1="Rheinland-Pfalz",INDEX(V337,1),IF('1. ALG II Monats-Berechnung'!$L$1="Saarland",INDEX(X337,1),IF('1. ALG II Monats-Berechnung'!$L$1="Sachsen",INDEX(Z337,1),IF('1. ALG II Monats-Berechnung'!$L$1="Sachsen-Anhalt",INDEX(AB337,1),IF('1. ALG II Monats-Berechnung'!$L$1="Schleswig-Holstein",INDEX(AD337,1),IF('1. ALG II Monats-Berechnung'!$L$1="Thüringen",INDEX(AF337,1),""))))))))))))))))</f>
        <v>Voerde (Niederrhein), Stadt</v>
      </c>
      <c r="C701" t="str">
        <f>IF('1. ALG II Monats-Berechnung'!$L$1="Baden-Württemberg",INDEX(C337,1),IF('1. ALG II Monats-Berechnung'!$L$1="Bayern",INDEX(E337,1),IF('1. ALG II Monats-Berechnung'!$L$1="Berlin",INDEX(G337,1),IF('1. ALG II Monats-Berechnung'!$L$1="Brandenburg",INDEX(I337,1),IF('1. ALG II Monats-Berechnung'!$L$1="Bremen",INDEX(K337,1),IF('1. ALG II Monats-Berechnung'!$L$1="Hamburg",INDEX(M337,1),IF('1. ALG II Monats-Berechnung'!$L$1="Hessen",INDEX(O337,1),IF('1. ALG II Monats-Berechnung'!$L$1="Mecklenburg-Vorpommern",INDEX(Q337,1),IF('1. ALG II Monats-Berechnung'!$L$1="Niedersachsen",INDEX(S337,1),IF('1. ALG II Monats-Berechnung'!$L$1="Nordrhein-Westfalen",INDEX(U337,1),IF('1. ALG II Monats-Berechnung'!$L$1="Rheinland-Pfalz",INDEX(W337,1),IF('1. ALG II Monats-Berechnung'!$L$1="Saarland",INDEX(Y337,1),IF('1. ALG II Monats-Berechnung'!$L$1="Sachsen",INDEX(AA337,1),IF('1. ALG II Monats-Berechnung'!$L$1="Sachsen-Anhalt",INDEX(AC337,1),IF('1. ALG II Monats-Berechnung'!$L$1="Schleswig-Holstein",INDEX(AE337,1),IF('1. ALG II Monats-Berechnung'!$L$1="Thüringen",INDEX(AG337,1),""))))))))))))))))</f>
        <v>III</v>
      </c>
    </row>
    <row r="702" spans="2:3" x14ac:dyDescent="0.2">
      <c r="B702" t="str">
        <f>IF('1. ALG II Monats-Berechnung'!$L$1="Baden-Württemberg",INDEX(B338,1),IF('1. ALG II Monats-Berechnung'!$L$1="Bayern",INDEX(D338,1),IF('1. ALG II Monats-Berechnung'!$L$1="Berlin",INDEX(F338,1),IF('1. ALG II Monats-Berechnung'!$L$1="Brandenburg",INDEX(H338,1),IF('1. ALG II Monats-Berechnung'!$L$1="Bremen",INDEX(J338,1),IF('1. ALG II Monats-Berechnung'!$L$1="Hamburg",INDEX(L338,1),IF('1. ALG II Monats-Berechnung'!$L$1="Hessen",INDEX(N338,1),IF('1. ALG II Monats-Berechnung'!$L$1="Mecklenburg-Vorpommern",INDEX(P338,1),IF('1. ALG II Monats-Berechnung'!$L$1="Niedersachsen",INDEX(R338,1),IF('1. ALG II Monats-Berechnung'!$L$1="Nordrhein-Westfalen",INDEX(T338,1),IF('1. ALG II Monats-Berechnung'!$L$1="Rheinland-Pfalz",INDEX(V338,1),IF('1. ALG II Monats-Berechnung'!$L$1="Saarland",INDEX(X338,1),IF('1. ALG II Monats-Berechnung'!$L$1="Sachsen",INDEX(Z338,1),IF('1. ALG II Monats-Berechnung'!$L$1="Sachsen-Anhalt",INDEX(AB338,1),IF('1. ALG II Monats-Berechnung'!$L$1="Schleswig-Holstein",INDEX(AD338,1),IF('1. ALG II Monats-Berechnung'!$L$1="Thüringen",INDEX(AF338,1),""))))))))))))))))</f>
        <v>Vreden, Stadt</v>
      </c>
      <c r="C702" t="str">
        <f>IF('1. ALG II Monats-Berechnung'!$L$1="Baden-Württemberg",INDEX(C338,1),IF('1. ALG II Monats-Berechnung'!$L$1="Bayern",INDEX(E338,1),IF('1. ALG II Monats-Berechnung'!$L$1="Berlin",INDEX(G338,1),IF('1. ALG II Monats-Berechnung'!$L$1="Brandenburg",INDEX(I338,1),IF('1. ALG II Monats-Berechnung'!$L$1="Bremen",INDEX(K338,1),IF('1. ALG II Monats-Berechnung'!$L$1="Hamburg",INDEX(M338,1),IF('1. ALG II Monats-Berechnung'!$L$1="Hessen",INDEX(O338,1),IF('1. ALG II Monats-Berechnung'!$L$1="Mecklenburg-Vorpommern",INDEX(Q338,1),IF('1. ALG II Monats-Berechnung'!$L$1="Niedersachsen",INDEX(S338,1),IF('1. ALG II Monats-Berechnung'!$L$1="Nordrhein-Westfalen",INDEX(U338,1),IF('1. ALG II Monats-Berechnung'!$L$1="Rheinland-Pfalz",INDEX(W338,1),IF('1. ALG II Monats-Berechnung'!$L$1="Saarland",INDEX(Y338,1),IF('1. ALG II Monats-Berechnung'!$L$1="Sachsen",INDEX(AA338,1),IF('1. ALG II Monats-Berechnung'!$L$1="Sachsen-Anhalt",INDEX(AC338,1),IF('1. ALG II Monats-Berechnung'!$L$1="Schleswig-Holstein",INDEX(AE338,1),IF('1. ALG II Monats-Berechnung'!$L$1="Thüringen",INDEX(AG338,1),""))))))))))))))))</f>
        <v>I</v>
      </c>
    </row>
    <row r="703" spans="2:3" x14ac:dyDescent="0.2">
      <c r="B703" t="str">
        <f>IF('1. ALG II Monats-Berechnung'!$L$1="Baden-Württemberg",INDEX(B339,1),IF('1. ALG II Monats-Berechnung'!$L$1="Bayern",INDEX(D339,1),IF('1. ALG II Monats-Berechnung'!$L$1="Berlin",INDEX(F339,1),IF('1. ALG II Monats-Berechnung'!$L$1="Brandenburg",INDEX(H339,1),IF('1. ALG II Monats-Berechnung'!$L$1="Bremen",INDEX(J339,1),IF('1. ALG II Monats-Berechnung'!$L$1="Hamburg",INDEX(L339,1),IF('1. ALG II Monats-Berechnung'!$L$1="Hessen",INDEX(N339,1),IF('1. ALG II Monats-Berechnung'!$L$1="Mecklenburg-Vorpommern",INDEX(P339,1),IF('1. ALG II Monats-Berechnung'!$L$1="Niedersachsen",INDEX(R339,1),IF('1. ALG II Monats-Berechnung'!$L$1="Nordrhein-Westfalen",INDEX(T339,1),IF('1. ALG II Monats-Berechnung'!$L$1="Rheinland-Pfalz",INDEX(V339,1),IF('1. ALG II Monats-Berechnung'!$L$1="Saarland",INDEX(X339,1),IF('1. ALG II Monats-Berechnung'!$L$1="Sachsen",INDEX(Z339,1),IF('1. ALG II Monats-Berechnung'!$L$1="Sachsen-Anhalt",INDEX(AB339,1),IF('1. ALG II Monats-Berechnung'!$L$1="Schleswig-Holstein",INDEX(AD339,1),IF('1. ALG II Monats-Berechnung'!$L$1="Thüringen",INDEX(AF339,1),""))))))))))))))))</f>
        <v>Wachtberg</v>
      </c>
      <c r="C703" t="str">
        <f>IF('1. ALG II Monats-Berechnung'!$L$1="Baden-Württemberg",INDEX(C339,1),IF('1. ALG II Monats-Berechnung'!$L$1="Bayern",INDEX(E339,1),IF('1. ALG II Monats-Berechnung'!$L$1="Berlin",INDEX(G339,1),IF('1. ALG II Monats-Berechnung'!$L$1="Brandenburg",INDEX(I339,1),IF('1. ALG II Monats-Berechnung'!$L$1="Bremen",INDEX(K339,1),IF('1. ALG II Monats-Berechnung'!$L$1="Hamburg",INDEX(M339,1),IF('1. ALG II Monats-Berechnung'!$L$1="Hessen",INDEX(O339,1),IF('1. ALG II Monats-Berechnung'!$L$1="Mecklenburg-Vorpommern",INDEX(Q339,1),IF('1. ALG II Monats-Berechnung'!$L$1="Niedersachsen",INDEX(S339,1),IF('1. ALG II Monats-Berechnung'!$L$1="Nordrhein-Westfalen",INDEX(U339,1),IF('1. ALG II Monats-Berechnung'!$L$1="Rheinland-Pfalz",INDEX(W339,1),IF('1. ALG II Monats-Berechnung'!$L$1="Saarland",INDEX(Y339,1),IF('1. ALG II Monats-Berechnung'!$L$1="Sachsen",INDEX(AA339,1),IF('1. ALG II Monats-Berechnung'!$L$1="Sachsen-Anhalt",INDEX(AC339,1),IF('1. ALG II Monats-Berechnung'!$L$1="Schleswig-Holstein",INDEX(AE339,1),IF('1. ALG II Monats-Berechnung'!$L$1="Thüringen",INDEX(AG339,1),""))))))))))))))))</f>
        <v>IV</v>
      </c>
    </row>
    <row r="704" spans="2:3" x14ac:dyDescent="0.2">
      <c r="B704" t="str">
        <f>IF('1. ALG II Monats-Berechnung'!$L$1="Baden-Württemberg",INDEX(B340,1),IF('1. ALG II Monats-Berechnung'!$L$1="Bayern",INDEX(D340,1),IF('1. ALG II Monats-Berechnung'!$L$1="Berlin",INDEX(F340,1),IF('1. ALG II Monats-Berechnung'!$L$1="Brandenburg",INDEX(H340,1),IF('1. ALG II Monats-Berechnung'!$L$1="Bremen",INDEX(J340,1),IF('1. ALG II Monats-Berechnung'!$L$1="Hamburg",INDEX(L340,1),IF('1. ALG II Monats-Berechnung'!$L$1="Hessen",INDEX(N340,1),IF('1. ALG II Monats-Berechnung'!$L$1="Mecklenburg-Vorpommern",INDEX(P340,1),IF('1. ALG II Monats-Berechnung'!$L$1="Niedersachsen",INDEX(R340,1),IF('1. ALG II Monats-Berechnung'!$L$1="Nordrhein-Westfalen",INDEX(T340,1),IF('1. ALG II Monats-Berechnung'!$L$1="Rheinland-Pfalz",INDEX(V340,1),IF('1. ALG II Monats-Berechnung'!$L$1="Saarland",INDEX(X340,1),IF('1. ALG II Monats-Berechnung'!$L$1="Sachsen",INDEX(Z340,1),IF('1. ALG II Monats-Berechnung'!$L$1="Sachsen-Anhalt",INDEX(AB340,1),IF('1. ALG II Monats-Berechnung'!$L$1="Schleswig-Holstein",INDEX(AD340,1),IF('1. ALG II Monats-Berechnung'!$L$1="Thüringen",INDEX(AF340,1),""))))))))))))))))</f>
        <v>Wadersloh</v>
      </c>
      <c r="C704" t="str">
        <f>IF('1. ALG II Monats-Berechnung'!$L$1="Baden-Württemberg",INDEX(C340,1),IF('1. ALG II Monats-Berechnung'!$L$1="Bayern",INDEX(E340,1),IF('1. ALG II Monats-Berechnung'!$L$1="Berlin",INDEX(G340,1),IF('1. ALG II Monats-Berechnung'!$L$1="Brandenburg",INDEX(I340,1),IF('1. ALG II Monats-Berechnung'!$L$1="Bremen",INDEX(K340,1),IF('1. ALG II Monats-Berechnung'!$L$1="Hamburg",INDEX(M340,1),IF('1. ALG II Monats-Berechnung'!$L$1="Hessen",INDEX(O340,1),IF('1. ALG II Monats-Berechnung'!$L$1="Mecklenburg-Vorpommern",INDEX(Q340,1),IF('1. ALG II Monats-Berechnung'!$L$1="Niedersachsen",INDEX(S340,1),IF('1. ALG II Monats-Berechnung'!$L$1="Nordrhein-Westfalen",INDEX(U340,1),IF('1. ALG II Monats-Berechnung'!$L$1="Rheinland-Pfalz",INDEX(W340,1),IF('1. ALG II Monats-Berechnung'!$L$1="Saarland",INDEX(Y340,1),IF('1. ALG II Monats-Berechnung'!$L$1="Sachsen",INDEX(AA340,1),IF('1. ALG II Monats-Berechnung'!$L$1="Sachsen-Anhalt",INDEX(AC340,1),IF('1. ALG II Monats-Berechnung'!$L$1="Schleswig-Holstein",INDEX(AE340,1),IF('1. ALG II Monats-Berechnung'!$L$1="Thüringen",INDEX(AG340,1),""))))))))))))))))</f>
        <v>I</v>
      </c>
    </row>
    <row r="705" spans="2:3" x14ac:dyDescent="0.2">
      <c r="B705" t="str">
        <f>IF('1. ALG II Monats-Berechnung'!$L$1="Baden-Württemberg",INDEX(B341,1),IF('1. ALG II Monats-Berechnung'!$L$1="Bayern",INDEX(D341,1),IF('1. ALG II Monats-Berechnung'!$L$1="Berlin",INDEX(F341,1),IF('1. ALG II Monats-Berechnung'!$L$1="Brandenburg",INDEX(H341,1),IF('1. ALG II Monats-Berechnung'!$L$1="Bremen",INDEX(J341,1),IF('1. ALG II Monats-Berechnung'!$L$1="Hamburg",INDEX(L341,1),IF('1. ALG II Monats-Berechnung'!$L$1="Hessen",INDEX(N341,1),IF('1. ALG II Monats-Berechnung'!$L$1="Mecklenburg-Vorpommern",INDEX(P341,1),IF('1. ALG II Monats-Berechnung'!$L$1="Niedersachsen",INDEX(R341,1),IF('1. ALG II Monats-Berechnung'!$L$1="Nordrhein-Westfalen",INDEX(T341,1),IF('1. ALG II Monats-Berechnung'!$L$1="Rheinland-Pfalz",INDEX(V341,1),IF('1. ALG II Monats-Berechnung'!$L$1="Saarland",INDEX(X341,1),IF('1. ALG II Monats-Berechnung'!$L$1="Sachsen",INDEX(Z341,1),IF('1. ALG II Monats-Berechnung'!$L$1="Sachsen-Anhalt",INDEX(AB341,1),IF('1. ALG II Monats-Berechnung'!$L$1="Schleswig-Holstein",INDEX(AD341,1),IF('1. ALG II Monats-Berechnung'!$L$1="Thüringen",INDEX(AF341,1),""))))))))))))))))</f>
        <v>Waldbröl, Stadt</v>
      </c>
      <c r="C705" t="str">
        <f>IF('1. ALG II Monats-Berechnung'!$L$1="Baden-Württemberg",INDEX(C341,1),IF('1. ALG II Monats-Berechnung'!$L$1="Bayern",INDEX(E341,1),IF('1. ALG II Monats-Berechnung'!$L$1="Berlin",INDEX(G341,1),IF('1. ALG II Monats-Berechnung'!$L$1="Brandenburg",INDEX(I341,1),IF('1. ALG II Monats-Berechnung'!$L$1="Bremen",INDEX(K341,1),IF('1. ALG II Monats-Berechnung'!$L$1="Hamburg",INDEX(M341,1),IF('1. ALG II Monats-Berechnung'!$L$1="Hessen",INDEX(O341,1),IF('1. ALG II Monats-Berechnung'!$L$1="Mecklenburg-Vorpommern",INDEX(Q341,1),IF('1. ALG II Monats-Berechnung'!$L$1="Niedersachsen",INDEX(S341,1),IF('1. ALG II Monats-Berechnung'!$L$1="Nordrhein-Westfalen",INDEX(U341,1),IF('1. ALG II Monats-Berechnung'!$L$1="Rheinland-Pfalz",INDEX(W341,1),IF('1. ALG II Monats-Berechnung'!$L$1="Saarland",INDEX(Y341,1),IF('1. ALG II Monats-Berechnung'!$L$1="Sachsen",INDEX(AA341,1),IF('1. ALG II Monats-Berechnung'!$L$1="Sachsen-Anhalt",INDEX(AC341,1),IF('1. ALG II Monats-Berechnung'!$L$1="Schleswig-Holstein",INDEX(AE341,1),IF('1. ALG II Monats-Berechnung'!$L$1="Thüringen",INDEX(AG341,1),""))))))))))))))))</f>
        <v>III</v>
      </c>
    </row>
    <row r="706" spans="2:3" x14ac:dyDescent="0.2">
      <c r="B706" t="str">
        <f>IF('1. ALG II Monats-Berechnung'!$L$1="Baden-Württemberg",INDEX(B342,1),IF('1. ALG II Monats-Berechnung'!$L$1="Bayern",INDEX(D342,1),IF('1. ALG II Monats-Berechnung'!$L$1="Berlin",INDEX(F342,1),IF('1. ALG II Monats-Berechnung'!$L$1="Brandenburg",INDEX(H342,1),IF('1. ALG II Monats-Berechnung'!$L$1="Bremen",INDEX(J342,1),IF('1. ALG II Monats-Berechnung'!$L$1="Hamburg",INDEX(L342,1),IF('1. ALG II Monats-Berechnung'!$L$1="Hessen",INDEX(N342,1),IF('1. ALG II Monats-Berechnung'!$L$1="Mecklenburg-Vorpommern",INDEX(P342,1),IF('1. ALG II Monats-Berechnung'!$L$1="Niedersachsen",INDEX(R342,1),IF('1. ALG II Monats-Berechnung'!$L$1="Nordrhein-Westfalen",INDEX(T342,1),IF('1. ALG II Monats-Berechnung'!$L$1="Rheinland-Pfalz",INDEX(V342,1),IF('1. ALG II Monats-Berechnung'!$L$1="Saarland",INDEX(X342,1),IF('1. ALG II Monats-Berechnung'!$L$1="Sachsen",INDEX(Z342,1),IF('1. ALG II Monats-Berechnung'!$L$1="Sachsen-Anhalt",INDEX(AB342,1),IF('1. ALG II Monats-Berechnung'!$L$1="Schleswig-Holstein",INDEX(AD342,1),IF('1. ALG II Monats-Berechnung'!$L$1="Thüringen",INDEX(AF342,1),""))))))))))))))))</f>
        <v>Waltrop, Stadt</v>
      </c>
      <c r="C706" t="str">
        <f>IF('1. ALG II Monats-Berechnung'!$L$1="Baden-Württemberg",INDEX(C342,1),IF('1. ALG II Monats-Berechnung'!$L$1="Bayern",INDEX(E342,1),IF('1. ALG II Monats-Berechnung'!$L$1="Berlin",INDEX(G342,1),IF('1. ALG II Monats-Berechnung'!$L$1="Brandenburg",INDEX(I342,1),IF('1. ALG II Monats-Berechnung'!$L$1="Bremen",INDEX(K342,1),IF('1. ALG II Monats-Berechnung'!$L$1="Hamburg",INDEX(M342,1),IF('1. ALG II Monats-Berechnung'!$L$1="Hessen",INDEX(O342,1),IF('1. ALG II Monats-Berechnung'!$L$1="Mecklenburg-Vorpommern",INDEX(Q342,1),IF('1. ALG II Monats-Berechnung'!$L$1="Niedersachsen",INDEX(S342,1),IF('1. ALG II Monats-Berechnung'!$L$1="Nordrhein-Westfalen",INDEX(U342,1),IF('1. ALG II Monats-Berechnung'!$L$1="Rheinland-Pfalz",INDEX(W342,1),IF('1. ALG II Monats-Berechnung'!$L$1="Saarland",INDEX(Y342,1),IF('1. ALG II Monats-Berechnung'!$L$1="Sachsen",INDEX(AA342,1),IF('1. ALG II Monats-Berechnung'!$L$1="Sachsen-Anhalt",INDEX(AC342,1),IF('1. ALG II Monats-Berechnung'!$L$1="Schleswig-Holstein",INDEX(AE342,1),IF('1. ALG II Monats-Berechnung'!$L$1="Thüringen",INDEX(AG342,1),""))))))))))))))))</f>
        <v>III</v>
      </c>
    </row>
    <row r="707" spans="2:3" x14ac:dyDescent="0.2">
      <c r="B707" t="str">
        <f>IF('1. ALG II Monats-Berechnung'!$L$1="Baden-Württemberg",INDEX(B343,1),IF('1. ALG II Monats-Berechnung'!$L$1="Bayern",INDEX(D343,1),IF('1. ALG II Monats-Berechnung'!$L$1="Berlin",INDEX(F343,1),IF('1. ALG II Monats-Berechnung'!$L$1="Brandenburg",INDEX(H343,1),IF('1. ALG II Monats-Berechnung'!$L$1="Bremen",INDEX(J343,1),IF('1. ALG II Monats-Berechnung'!$L$1="Hamburg",INDEX(L343,1),IF('1. ALG II Monats-Berechnung'!$L$1="Hessen",INDEX(N343,1),IF('1. ALG II Monats-Berechnung'!$L$1="Mecklenburg-Vorpommern",INDEX(P343,1),IF('1. ALG II Monats-Berechnung'!$L$1="Niedersachsen",INDEX(R343,1),IF('1. ALG II Monats-Berechnung'!$L$1="Nordrhein-Westfalen",INDEX(T343,1),IF('1. ALG II Monats-Berechnung'!$L$1="Rheinland-Pfalz",INDEX(V343,1),IF('1. ALG II Monats-Berechnung'!$L$1="Saarland",INDEX(X343,1),IF('1. ALG II Monats-Berechnung'!$L$1="Sachsen",INDEX(Z343,1),IF('1. ALG II Monats-Berechnung'!$L$1="Sachsen-Anhalt",INDEX(AB343,1),IF('1. ALG II Monats-Berechnung'!$L$1="Schleswig-Holstein",INDEX(AD343,1),IF('1. ALG II Monats-Berechnung'!$L$1="Thüringen",INDEX(AF343,1),""))))))))))))))))</f>
        <v>Warburg, Stadt</v>
      </c>
      <c r="C707" t="str">
        <f>IF('1. ALG II Monats-Berechnung'!$L$1="Baden-Württemberg",INDEX(C343,1),IF('1. ALG II Monats-Berechnung'!$L$1="Bayern",INDEX(E343,1),IF('1. ALG II Monats-Berechnung'!$L$1="Berlin",INDEX(G343,1),IF('1. ALG II Monats-Berechnung'!$L$1="Brandenburg",INDEX(I343,1),IF('1. ALG II Monats-Berechnung'!$L$1="Bremen",INDEX(K343,1),IF('1. ALG II Monats-Berechnung'!$L$1="Hamburg",INDEX(M343,1),IF('1. ALG II Monats-Berechnung'!$L$1="Hessen",INDEX(O343,1),IF('1. ALG II Monats-Berechnung'!$L$1="Mecklenburg-Vorpommern",INDEX(Q343,1),IF('1. ALG II Monats-Berechnung'!$L$1="Niedersachsen",INDEX(S343,1),IF('1. ALG II Monats-Berechnung'!$L$1="Nordrhein-Westfalen",INDEX(U343,1),IF('1. ALG II Monats-Berechnung'!$L$1="Rheinland-Pfalz",INDEX(W343,1),IF('1. ALG II Monats-Berechnung'!$L$1="Saarland",INDEX(Y343,1),IF('1. ALG II Monats-Berechnung'!$L$1="Sachsen",INDEX(AA343,1),IF('1. ALG II Monats-Berechnung'!$L$1="Sachsen-Anhalt",INDEX(AC343,1),IF('1. ALG II Monats-Berechnung'!$L$1="Schleswig-Holstein",INDEX(AE343,1),IF('1. ALG II Monats-Berechnung'!$L$1="Thüringen",INDEX(AG343,1),""))))))))))))))))</f>
        <v>I</v>
      </c>
    </row>
    <row r="708" spans="2:3" x14ac:dyDescent="0.2">
      <c r="B708" t="str">
        <f>IF('1. ALG II Monats-Berechnung'!$L$1="Baden-Württemberg",INDEX(B344,1),IF('1. ALG II Monats-Berechnung'!$L$1="Bayern",INDEX(D344,1),IF('1. ALG II Monats-Berechnung'!$L$1="Berlin",INDEX(F344,1),IF('1. ALG II Monats-Berechnung'!$L$1="Brandenburg",INDEX(H344,1),IF('1. ALG II Monats-Berechnung'!$L$1="Bremen",INDEX(J344,1),IF('1. ALG II Monats-Berechnung'!$L$1="Hamburg",INDEX(L344,1),IF('1. ALG II Monats-Berechnung'!$L$1="Hessen",INDEX(N344,1),IF('1. ALG II Monats-Berechnung'!$L$1="Mecklenburg-Vorpommern",INDEX(P344,1),IF('1. ALG II Monats-Berechnung'!$L$1="Niedersachsen",INDEX(R344,1),IF('1. ALG II Monats-Berechnung'!$L$1="Nordrhein-Westfalen",INDEX(T344,1),IF('1. ALG II Monats-Berechnung'!$L$1="Rheinland-Pfalz",INDEX(V344,1),IF('1. ALG II Monats-Berechnung'!$L$1="Saarland",INDEX(X344,1),IF('1. ALG II Monats-Berechnung'!$L$1="Sachsen",INDEX(Z344,1),IF('1. ALG II Monats-Berechnung'!$L$1="Sachsen-Anhalt",INDEX(AB344,1),IF('1. ALG II Monats-Berechnung'!$L$1="Schleswig-Holstein",INDEX(AD344,1),IF('1. ALG II Monats-Berechnung'!$L$1="Thüringen",INDEX(AF344,1),""))))))))))))))))</f>
        <v>Warendorf, Stadt</v>
      </c>
      <c r="C708" t="str">
        <f>IF('1. ALG II Monats-Berechnung'!$L$1="Baden-Württemberg",INDEX(C344,1),IF('1. ALG II Monats-Berechnung'!$L$1="Bayern",INDEX(E344,1),IF('1. ALG II Monats-Berechnung'!$L$1="Berlin",INDEX(G344,1),IF('1. ALG II Monats-Berechnung'!$L$1="Brandenburg",INDEX(I344,1),IF('1. ALG II Monats-Berechnung'!$L$1="Bremen",INDEX(K344,1),IF('1. ALG II Monats-Berechnung'!$L$1="Hamburg",INDEX(M344,1),IF('1. ALG II Monats-Berechnung'!$L$1="Hessen",INDEX(O344,1),IF('1. ALG II Monats-Berechnung'!$L$1="Mecklenburg-Vorpommern",INDEX(Q344,1),IF('1. ALG II Monats-Berechnung'!$L$1="Niedersachsen",INDEX(S344,1),IF('1. ALG II Monats-Berechnung'!$L$1="Nordrhein-Westfalen",INDEX(U344,1),IF('1. ALG II Monats-Berechnung'!$L$1="Rheinland-Pfalz",INDEX(W344,1),IF('1. ALG II Monats-Berechnung'!$L$1="Saarland",INDEX(Y344,1),IF('1. ALG II Monats-Berechnung'!$L$1="Sachsen",INDEX(AA344,1),IF('1. ALG II Monats-Berechnung'!$L$1="Sachsen-Anhalt",INDEX(AC344,1),IF('1. ALG II Monats-Berechnung'!$L$1="Schleswig-Holstein",INDEX(AE344,1),IF('1. ALG II Monats-Berechnung'!$L$1="Thüringen",INDEX(AG344,1),""))))))))))))))))</f>
        <v>II</v>
      </c>
    </row>
    <row r="709" spans="2:3" x14ac:dyDescent="0.2">
      <c r="B709" t="str">
        <f>IF('1. ALG II Monats-Berechnung'!$L$1="Baden-Württemberg",INDEX(B345,1),IF('1. ALG II Monats-Berechnung'!$L$1="Bayern",INDEX(D345,1),IF('1. ALG II Monats-Berechnung'!$L$1="Berlin",INDEX(F345,1),IF('1. ALG II Monats-Berechnung'!$L$1="Brandenburg",INDEX(H345,1),IF('1. ALG II Monats-Berechnung'!$L$1="Bremen",INDEX(J345,1),IF('1. ALG II Monats-Berechnung'!$L$1="Hamburg",INDEX(L345,1),IF('1. ALG II Monats-Berechnung'!$L$1="Hessen",INDEX(N345,1),IF('1. ALG II Monats-Berechnung'!$L$1="Mecklenburg-Vorpommern",INDEX(P345,1),IF('1. ALG II Monats-Berechnung'!$L$1="Niedersachsen",INDEX(R345,1),IF('1. ALG II Monats-Berechnung'!$L$1="Nordrhein-Westfalen",INDEX(T345,1),IF('1. ALG II Monats-Berechnung'!$L$1="Rheinland-Pfalz",INDEX(V345,1),IF('1. ALG II Monats-Berechnung'!$L$1="Saarland",INDEX(X345,1),IF('1. ALG II Monats-Berechnung'!$L$1="Sachsen",INDEX(Z345,1),IF('1. ALG II Monats-Berechnung'!$L$1="Sachsen-Anhalt",INDEX(AB345,1),IF('1. ALG II Monats-Berechnung'!$L$1="Schleswig-Holstein",INDEX(AD345,1),IF('1. ALG II Monats-Berechnung'!$L$1="Thüringen",INDEX(AF345,1),""))))))))))))))))</f>
        <v>Warstein, Stadt</v>
      </c>
      <c r="C709" t="str">
        <f>IF('1. ALG II Monats-Berechnung'!$L$1="Baden-Württemberg",INDEX(C345,1),IF('1. ALG II Monats-Berechnung'!$L$1="Bayern",INDEX(E345,1),IF('1. ALG II Monats-Berechnung'!$L$1="Berlin",INDEX(G345,1),IF('1. ALG II Monats-Berechnung'!$L$1="Brandenburg",INDEX(I345,1),IF('1. ALG II Monats-Berechnung'!$L$1="Bremen",INDEX(K345,1),IF('1. ALG II Monats-Berechnung'!$L$1="Hamburg",INDEX(M345,1),IF('1. ALG II Monats-Berechnung'!$L$1="Hessen",INDEX(O345,1),IF('1. ALG II Monats-Berechnung'!$L$1="Mecklenburg-Vorpommern",INDEX(Q345,1),IF('1. ALG II Monats-Berechnung'!$L$1="Niedersachsen",INDEX(S345,1),IF('1. ALG II Monats-Berechnung'!$L$1="Nordrhein-Westfalen",INDEX(U345,1),IF('1. ALG II Monats-Berechnung'!$L$1="Rheinland-Pfalz",INDEX(W345,1),IF('1. ALG II Monats-Berechnung'!$L$1="Saarland",INDEX(Y345,1),IF('1. ALG II Monats-Berechnung'!$L$1="Sachsen",INDEX(AA345,1),IF('1. ALG II Monats-Berechnung'!$L$1="Sachsen-Anhalt",INDEX(AC345,1),IF('1. ALG II Monats-Berechnung'!$L$1="Schleswig-Holstein",INDEX(AE345,1),IF('1. ALG II Monats-Berechnung'!$L$1="Thüringen",INDEX(AG345,1),""))))))))))))))))</f>
        <v>I</v>
      </c>
    </row>
    <row r="710" spans="2:3" x14ac:dyDescent="0.2">
      <c r="B710" t="str">
        <f>IF('1. ALG II Monats-Berechnung'!$L$1="Baden-Württemberg",INDEX(B346,1),IF('1. ALG II Monats-Berechnung'!$L$1="Bayern",INDEX(D346,1),IF('1. ALG II Monats-Berechnung'!$L$1="Berlin",INDEX(F346,1),IF('1. ALG II Monats-Berechnung'!$L$1="Brandenburg",INDEX(H346,1),IF('1. ALG II Monats-Berechnung'!$L$1="Bremen",INDEX(J346,1),IF('1. ALG II Monats-Berechnung'!$L$1="Hamburg",INDEX(L346,1),IF('1. ALG II Monats-Berechnung'!$L$1="Hessen",INDEX(N346,1),IF('1. ALG II Monats-Berechnung'!$L$1="Mecklenburg-Vorpommern",INDEX(P346,1),IF('1. ALG II Monats-Berechnung'!$L$1="Niedersachsen",INDEX(R346,1),IF('1. ALG II Monats-Berechnung'!$L$1="Nordrhein-Westfalen",INDEX(T346,1),IF('1. ALG II Monats-Berechnung'!$L$1="Rheinland-Pfalz",INDEX(V346,1),IF('1. ALG II Monats-Berechnung'!$L$1="Saarland",INDEX(X346,1),IF('1. ALG II Monats-Berechnung'!$L$1="Sachsen",INDEX(Z346,1),IF('1. ALG II Monats-Berechnung'!$L$1="Sachsen-Anhalt",INDEX(AB346,1),IF('1. ALG II Monats-Berechnung'!$L$1="Schleswig-Holstein",INDEX(AD346,1),IF('1. ALG II Monats-Berechnung'!$L$1="Thüringen",INDEX(AF346,1),""))))))))))))))))</f>
        <v>Wassenberg, Stadt</v>
      </c>
      <c r="C710" t="str">
        <f>IF('1. ALG II Monats-Berechnung'!$L$1="Baden-Württemberg",INDEX(C346,1),IF('1. ALG II Monats-Berechnung'!$L$1="Bayern",INDEX(E346,1),IF('1. ALG II Monats-Berechnung'!$L$1="Berlin",INDEX(G346,1),IF('1. ALG II Monats-Berechnung'!$L$1="Brandenburg",INDEX(I346,1),IF('1. ALG II Monats-Berechnung'!$L$1="Bremen",INDEX(K346,1),IF('1. ALG II Monats-Berechnung'!$L$1="Hamburg",INDEX(M346,1),IF('1. ALG II Monats-Berechnung'!$L$1="Hessen",INDEX(O346,1),IF('1. ALG II Monats-Berechnung'!$L$1="Mecklenburg-Vorpommern",INDEX(Q346,1),IF('1. ALG II Monats-Berechnung'!$L$1="Niedersachsen",INDEX(S346,1),IF('1. ALG II Monats-Berechnung'!$L$1="Nordrhein-Westfalen",INDEX(U346,1),IF('1. ALG II Monats-Berechnung'!$L$1="Rheinland-Pfalz",INDEX(W346,1),IF('1. ALG II Monats-Berechnung'!$L$1="Saarland",INDEX(Y346,1),IF('1. ALG II Monats-Berechnung'!$L$1="Sachsen",INDEX(AA346,1),IF('1. ALG II Monats-Berechnung'!$L$1="Sachsen-Anhalt",INDEX(AC346,1),IF('1. ALG II Monats-Berechnung'!$L$1="Schleswig-Holstein",INDEX(AE346,1),IF('1. ALG II Monats-Berechnung'!$L$1="Thüringen",INDEX(AG346,1),""))))))))))))))))</f>
        <v>III</v>
      </c>
    </row>
    <row r="711" spans="2:3" x14ac:dyDescent="0.2">
      <c r="B711" t="str">
        <f>IF('1. ALG II Monats-Berechnung'!$L$1="Baden-Württemberg",INDEX(B347,1),IF('1. ALG II Monats-Berechnung'!$L$1="Bayern",INDEX(D347,1),IF('1. ALG II Monats-Berechnung'!$L$1="Berlin",INDEX(F347,1),IF('1. ALG II Monats-Berechnung'!$L$1="Brandenburg",INDEX(H347,1),IF('1. ALG II Monats-Berechnung'!$L$1="Bremen",INDEX(J347,1),IF('1. ALG II Monats-Berechnung'!$L$1="Hamburg",INDEX(L347,1),IF('1. ALG II Monats-Berechnung'!$L$1="Hessen",INDEX(N347,1),IF('1. ALG II Monats-Berechnung'!$L$1="Mecklenburg-Vorpommern",INDEX(P347,1),IF('1. ALG II Monats-Berechnung'!$L$1="Niedersachsen",INDEX(R347,1),IF('1. ALG II Monats-Berechnung'!$L$1="Nordrhein-Westfalen",INDEX(T347,1),IF('1. ALG II Monats-Berechnung'!$L$1="Rheinland-Pfalz",INDEX(V347,1),IF('1. ALG II Monats-Berechnung'!$L$1="Saarland",INDEX(X347,1),IF('1. ALG II Monats-Berechnung'!$L$1="Sachsen",INDEX(Z347,1),IF('1. ALG II Monats-Berechnung'!$L$1="Sachsen-Anhalt",INDEX(AB347,1),IF('1. ALG II Monats-Berechnung'!$L$1="Schleswig-Holstein",INDEX(AD347,1),IF('1. ALG II Monats-Berechnung'!$L$1="Thüringen",INDEX(AF347,1),""))))))))))))))))</f>
        <v>Weeze</v>
      </c>
      <c r="C711" t="str">
        <f>IF('1. ALG II Monats-Berechnung'!$L$1="Baden-Württemberg",INDEX(C347,1),IF('1. ALG II Monats-Berechnung'!$L$1="Bayern",INDEX(E347,1),IF('1. ALG II Monats-Berechnung'!$L$1="Berlin",INDEX(G347,1),IF('1. ALG II Monats-Berechnung'!$L$1="Brandenburg",INDEX(I347,1),IF('1. ALG II Monats-Berechnung'!$L$1="Bremen",INDEX(K347,1),IF('1. ALG II Monats-Berechnung'!$L$1="Hamburg",INDEX(M347,1),IF('1. ALG II Monats-Berechnung'!$L$1="Hessen",INDEX(O347,1),IF('1. ALG II Monats-Berechnung'!$L$1="Mecklenburg-Vorpommern",INDEX(Q347,1),IF('1. ALG II Monats-Berechnung'!$L$1="Niedersachsen",INDEX(S347,1),IF('1. ALG II Monats-Berechnung'!$L$1="Nordrhein-Westfalen",INDEX(U347,1),IF('1. ALG II Monats-Berechnung'!$L$1="Rheinland-Pfalz",INDEX(W347,1),IF('1. ALG II Monats-Berechnung'!$L$1="Saarland",INDEX(Y347,1),IF('1. ALG II Monats-Berechnung'!$L$1="Sachsen",INDEX(AA347,1),IF('1. ALG II Monats-Berechnung'!$L$1="Sachsen-Anhalt",INDEX(AC347,1),IF('1. ALG II Monats-Berechnung'!$L$1="Schleswig-Holstein",INDEX(AE347,1),IF('1. ALG II Monats-Berechnung'!$L$1="Thüringen",INDEX(AG347,1),""))))))))))))))))</f>
        <v>II</v>
      </c>
    </row>
    <row r="712" spans="2:3" x14ac:dyDescent="0.2">
      <c r="B712" t="str">
        <f>IF('1. ALG II Monats-Berechnung'!$L$1="Baden-Württemberg",INDEX(B348,1),IF('1. ALG II Monats-Berechnung'!$L$1="Bayern",INDEX(D348,1),IF('1. ALG II Monats-Berechnung'!$L$1="Berlin",INDEX(F348,1),IF('1. ALG II Monats-Berechnung'!$L$1="Brandenburg",INDEX(H348,1),IF('1. ALG II Monats-Berechnung'!$L$1="Bremen",INDEX(J348,1),IF('1. ALG II Monats-Berechnung'!$L$1="Hamburg",INDEX(L348,1),IF('1. ALG II Monats-Berechnung'!$L$1="Hessen",INDEX(N348,1),IF('1. ALG II Monats-Berechnung'!$L$1="Mecklenburg-Vorpommern",INDEX(P348,1),IF('1. ALG II Monats-Berechnung'!$L$1="Niedersachsen",INDEX(R348,1),IF('1. ALG II Monats-Berechnung'!$L$1="Nordrhein-Westfalen",INDEX(T348,1),IF('1. ALG II Monats-Berechnung'!$L$1="Rheinland-Pfalz",INDEX(V348,1),IF('1. ALG II Monats-Berechnung'!$L$1="Saarland",INDEX(X348,1),IF('1. ALG II Monats-Berechnung'!$L$1="Sachsen",INDEX(Z348,1),IF('1. ALG II Monats-Berechnung'!$L$1="Sachsen-Anhalt",INDEX(AB348,1),IF('1. ALG II Monats-Berechnung'!$L$1="Schleswig-Holstein",INDEX(AD348,1),IF('1. ALG II Monats-Berechnung'!$L$1="Thüringen",INDEX(AF348,1),""))))))))))))))))</f>
        <v>Wegberg, Stadt</v>
      </c>
      <c r="C712" t="str">
        <f>IF('1. ALG II Monats-Berechnung'!$L$1="Baden-Württemberg",INDEX(C348,1),IF('1. ALG II Monats-Berechnung'!$L$1="Bayern",INDEX(E348,1),IF('1. ALG II Monats-Berechnung'!$L$1="Berlin",INDEX(G348,1),IF('1. ALG II Monats-Berechnung'!$L$1="Brandenburg",INDEX(I348,1),IF('1. ALG II Monats-Berechnung'!$L$1="Bremen",INDEX(K348,1),IF('1. ALG II Monats-Berechnung'!$L$1="Hamburg",INDEX(M348,1),IF('1. ALG II Monats-Berechnung'!$L$1="Hessen",INDEX(O348,1),IF('1. ALG II Monats-Berechnung'!$L$1="Mecklenburg-Vorpommern",INDEX(Q348,1),IF('1. ALG II Monats-Berechnung'!$L$1="Niedersachsen",INDEX(S348,1),IF('1. ALG II Monats-Berechnung'!$L$1="Nordrhein-Westfalen",INDEX(U348,1),IF('1. ALG II Monats-Berechnung'!$L$1="Rheinland-Pfalz",INDEX(W348,1),IF('1. ALG II Monats-Berechnung'!$L$1="Saarland",INDEX(Y348,1),IF('1. ALG II Monats-Berechnung'!$L$1="Sachsen",INDEX(AA348,1),IF('1. ALG II Monats-Berechnung'!$L$1="Sachsen-Anhalt",INDEX(AC348,1),IF('1. ALG II Monats-Berechnung'!$L$1="Schleswig-Holstein",INDEX(AE348,1),IF('1. ALG II Monats-Berechnung'!$L$1="Thüringen",INDEX(AG348,1),""))))))))))))))))</f>
        <v>III</v>
      </c>
    </row>
    <row r="713" spans="2:3" x14ac:dyDescent="0.2">
      <c r="B713" t="str">
        <f>IF('1. ALG II Monats-Berechnung'!$L$1="Baden-Württemberg",INDEX(B349,1),IF('1. ALG II Monats-Berechnung'!$L$1="Bayern",INDEX(D349,1),IF('1. ALG II Monats-Berechnung'!$L$1="Berlin",INDEX(F349,1),IF('1. ALG II Monats-Berechnung'!$L$1="Brandenburg",INDEX(H349,1),IF('1. ALG II Monats-Berechnung'!$L$1="Bremen",INDEX(J349,1),IF('1. ALG II Monats-Berechnung'!$L$1="Hamburg",INDEX(L349,1),IF('1. ALG II Monats-Berechnung'!$L$1="Hessen",INDEX(N349,1),IF('1. ALG II Monats-Berechnung'!$L$1="Mecklenburg-Vorpommern",INDEX(P349,1),IF('1. ALG II Monats-Berechnung'!$L$1="Niedersachsen",INDEX(R349,1),IF('1. ALG II Monats-Berechnung'!$L$1="Nordrhein-Westfalen",INDEX(T349,1),IF('1. ALG II Monats-Berechnung'!$L$1="Rheinland-Pfalz",INDEX(V349,1),IF('1. ALG II Monats-Berechnung'!$L$1="Saarland",INDEX(X349,1),IF('1. ALG II Monats-Berechnung'!$L$1="Sachsen",INDEX(Z349,1),IF('1. ALG II Monats-Berechnung'!$L$1="Sachsen-Anhalt",INDEX(AB349,1),IF('1. ALG II Monats-Berechnung'!$L$1="Schleswig-Holstein",INDEX(AD349,1),IF('1. ALG II Monats-Berechnung'!$L$1="Thüringen",INDEX(AF349,1),""))))))))))))))))</f>
        <v>Weilerswist</v>
      </c>
      <c r="C713" t="str">
        <f>IF('1. ALG II Monats-Berechnung'!$L$1="Baden-Württemberg",INDEX(C349,1),IF('1. ALG II Monats-Berechnung'!$L$1="Bayern",INDEX(E349,1),IF('1. ALG II Monats-Berechnung'!$L$1="Berlin",INDEX(G349,1),IF('1. ALG II Monats-Berechnung'!$L$1="Brandenburg",INDEX(I349,1),IF('1. ALG II Monats-Berechnung'!$L$1="Bremen",INDEX(K349,1),IF('1. ALG II Monats-Berechnung'!$L$1="Hamburg",INDEX(M349,1),IF('1. ALG II Monats-Berechnung'!$L$1="Hessen",INDEX(O349,1),IF('1. ALG II Monats-Berechnung'!$L$1="Mecklenburg-Vorpommern",INDEX(Q349,1),IF('1. ALG II Monats-Berechnung'!$L$1="Niedersachsen",INDEX(S349,1),IF('1. ALG II Monats-Berechnung'!$L$1="Nordrhein-Westfalen",INDEX(U349,1),IF('1. ALG II Monats-Berechnung'!$L$1="Rheinland-Pfalz",INDEX(W349,1),IF('1. ALG II Monats-Berechnung'!$L$1="Saarland",INDEX(Y349,1),IF('1. ALG II Monats-Berechnung'!$L$1="Sachsen",INDEX(AA349,1),IF('1. ALG II Monats-Berechnung'!$L$1="Sachsen-Anhalt",INDEX(AC349,1),IF('1. ALG II Monats-Berechnung'!$L$1="Schleswig-Holstein",INDEX(AE349,1),IF('1. ALG II Monats-Berechnung'!$L$1="Thüringen",INDEX(AG349,1),""))))))))))))))))</f>
        <v>III</v>
      </c>
    </row>
    <row r="714" spans="2:3" x14ac:dyDescent="0.2">
      <c r="B714" t="str">
        <f>IF('1. ALG II Monats-Berechnung'!$L$1="Baden-Württemberg",INDEX(B350,1),IF('1. ALG II Monats-Berechnung'!$L$1="Bayern",INDEX(D350,1),IF('1. ALG II Monats-Berechnung'!$L$1="Berlin",INDEX(F350,1),IF('1. ALG II Monats-Berechnung'!$L$1="Brandenburg",INDEX(H350,1),IF('1. ALG II Monats-Berechnung'!$L$1="Bremen",INDEX(J350,1),IF('1. ALG II Monats-Berechnung'!$L$1="Hamburg",INDEX(L350,1),IF('1. ALG II Monats-Berechnung'!$L$1="Hessen",INDEX(N350,1),IF('1. ALG II Monats-Berechnung'!$L$1="Mecklenburg-Vorpommern",INDEX(P350,1),IF('1. ALG II Monats-Berechnung'!$L$1="Niedersachsen",INDEX(R350,1),IF('1. ALG II Monats-Berechnung'!$L$1="Nordrhein-Westfalen",INDEX(T350,1),IF('1. ALG II Monats-Berechnung'!$L$1="Rheinland-Pfalz",INDEX(V350,1),IF('1. ALG II Monats-Berechnung'!$L$1="Saarland",INDEX(X350,1),IF('1. ALG II Monats-Berechnung'!$L$1="Sachsen",INDEX(Z350,1),IF('1. ALG II Monats-Berechnung'!$L$1="Sachsen-Anhalt",INDEX(AB350,1),IF('1. ALG II Monats-Berechnung'!$L$1="Schleswig-Holstein",INDEX(AD350,1),IF('1. ALG II Monats-Berechnung'!$L$1="Thüringen",INDEX(AF350,1),""))))))))))))))))</f>
        <v>Welver</v>
      </c>
      <c r="C714" t="str">
        <f>IF('1. ALG II Monats-Berechnung'!$L$1="Baden-Württemberg",INDEX(C350,1),IF('1. ALG II Monats-Berechnung'!$L$1="Bayern",INDEX(E350,1),IF('1. ALG II Monats-Berechnung'!$L$1="Berlin",INDEX(G350,1),IF('1. ALG II Monats-Berechnung'!$L$1="Brandenburg",INDEX(I350,1),IF('1. ALG II Monats-Berechnung'!$L$1="Bremen",INDEX(K350,1),IF('1. ALG II Monats-Berechnung'!$L$1="Hamburg",INDEX(M350,1),IF('1. ALG II Monats-Berechnung'!$L$1="Hessen",INDEX(O350,1),IF('1. ALG II Monats-Berechnung'!$L$1="Mecklenburg-Vorpommern",INDEX(Q350,1),IF('1. ALG II Monats-Berechnung'!$L$1="Niedersachsen",INDEX(S350,1),IF('1. ALG II Monats-Berechnung'!$L$1="Nordrhein-Westfalen",INDEX(U350,1),IF('1. ALG II Monats-Berechnung'!$L$1="Rheinland-Pfalz",INDEX(W350,1),IF('1. ALG II Monats-Berechnung'!$L$1="Saarland",INDEX(Y350,1),IF('1. ALG II Monats-Berechnung'!$L$1="Sachsen",INDEX(AA350,1),IF('1. ALG II Monats-Berechnung'!$L$1="Sachsen-Anhalt",INDEX(AC350,1),IF('1. ALG II Monats-Berechnung'!$L$1="Schleswig-Holstein",INDEX(AE350,1),IF('1. ALG II Monats-Berechnung'!$L$1="Thüringen",INDEX(AG350,1),""))))))))))))))))</f>
        <v>II</v>
      </c>
    </row>
    <row r="715" spans="2:3" x14ac:dyDescent="0.2">
      <c r="B715" t="str">
        <f>IF('1. ALG II Monats-Berechnung'!$L$1="Baden-Württemberg",INDEX(B351,1),IF('1. ALG II Monats-Berechnung'!$L$1="Bayern",INDEX(D351,1),IF('1. ALG II Monats-Berechnung'!$L$1="Berlin",INDEX(F351,1),IF('1. ALG II Monats-Berechnung'!$L$1="Brandenburg",INDEX(H351,1),IF('1. ALG II Monats-Berechnung'!$L$1="Bremen",INDEX(J351,1),IF('1. ALG II Monats-Berechnung'!$L$1="Hamburg",INDEX(L351,1),IF('1. ALG II Monats-Berechnung'!$L$1="Hessen",INDEX(N351,1),IF('1. ALG II Monats-Berechnung'!$L$1="Mecklenburg-Vorpommern",INDEX(P351,1),IF('1. ALG II Monats-Berechnung'!$L$1="Niedersachsen",INDEX(R351,1),IF('1. ALG II Monats-Berechnung'!$L$1="Nordrhein-Westfalen",INDEX(T351,1),IF('1. ALG II Monats-Berechnung'!$L$1="Rheinland-Pfalz",INDEX(V351,1),IF('1. ALG II Monats-Berechnung'!$L$1="Saarland",INDEX(X351,1),IF('1. ALG II Monats-Berechnung'!$L$1="Sachsen",INDEX(Z351,1),IF('1. ALG II Monats-Berechnung'!$L$1="Sachsen-Anhalt",INDEX(AB351,1),IF('1. ALG II Monats-Berechnung'!$L$1="Schleswig-Holstein",INDEX(AD351,1),IF('1. ALG II Monats-Berechnung'!$L$1="Thüringen",INDEX(AF351,1),""))))))))))))))))</f>
        <v>Wenden</v>
      </c>
      <c r="C715" t="str">
        <f>IF('1. ALG II Monats-Berechnung'!$L$1="Baden-Württemberg",INDEX(C351,1),IF('1. ALG II Monats-Berechnung'!$L$1="Bayern",INDEX(E351,1),IF('1. ALG II Monats-Berechnung'!$L$1="Berlin",INDEX(G351,1),IF('1. ALG II Monats-Berechnung'!$L$1="Brandenburg",INDEX(I351,1),IF('1. ALG II Monats-Berechnung'!$L$1="Bremen",INDEX(K351,1),IF('1. ALG II Monats-Berechnung'!$L$1="Hamburg",INDEX(M351,1),IF('1. ALG II Monats-Berechnung'!$L$1="Hessen",INDEX(O351,1),IF('1. ALG II Monats-Berechnung'!$L$1="Mecklenburg-Vorpommern",INDEX(Q351,1),IF('1. ALG II Monats-Berechnung'!$L$1="Niedersachsen",INDEX(S351,1),IF('1. ALG II Monats-Berechnung'!$L$1="Nordrhein-Westfalen",INDEX(U351,1),IF('1. ALG II Monats-Berechnung'!$L$1="Rheinland-Pfalz",INDEX(W351,1),IF('1. ALG II Monats-Berechnung'!$L$1="Saarland",INDEX(Y351,1),IF('1. ALG II Monats-Berechnung'!$L$1="Sachsen",INDEX(AA351,1),IF('1. ALG II Monats-Berechnung'!$L$1="Sachsen-Anhalt",INDEX(AC351,1),IF('1. ALG II Monats-Berechnung'!$L$1="Schleswig-Holstein",INDEX(AE351,1),IF('1. ALG II Monats-Berechnung'!$L$1="Thüringen",INDEX(AG351,1),""))))))))))))))))</f>
        <v>II</v>
      </c>
    </row>
    <row r="716" spans="2:3" x14ac:dyDescent="0.2">
      <c r="B716" t="str">
        <f>IF('1. ALG II Monats-Berechnung'!$L$1="Baden-Württemberg",INDEX(B352,1),IF('1. ALG II Monats-Berechnung'!$L$1="Bayern",INDEX(D352,1),IF('1. ALG II Monats-Berechnung'!$L$1="Berlin",INDEX(F352,1),IF('1. ALG II Monats-Berechnung'!$L$1="Brandenburg",INDEX(H352,1),IF('1. ALG II Monats-Berechnung'!$L$1="Bremen",INDEX(J352,1),IF('1. ALG II Monats-Berechnung'!$L$1="Hamburg",INDEX(L352,1),IF('1. ALG II Monats-Berechnung'!$L$1="Hessen",INDEX(N352,1),IF('1. ALG II Monats-Berechnung'!$L$1="Mecklenburg-Vorpommern",INDEX(P352,1),IF('1. ALG II Monats-Berechnung'!$L$1="Niedersachsen",INDEX(R352,1),IF('1. ALG II Monats-Berechnung'!$L$1="Nordrhein-Westfalen",INDEX(T352,1),IF('1. ALG II Monats-Berechnung'!$L$1="Rheinland-Pfalz",INDEX(V352,1),IF('1. ALG II Monats-Berechnung'!$L$1="Saarland",INDEX(X352,1),IF('1. ALG II Monats-Berechnung'!$L$1="Sachsen",INDEX(Z352,1),IF('1. ALG II Monats-Berechnung'!$L$1="Sachsen-Anhalt",INDEX(AB352,1),IF('1. ALG II Monats-Berechnung'!$L$1="Schleswig-Holstein",INDEX(AD352,1),IF('1. ALG II Monats-Berechnung'!$L$1="Thüringen",INDEX(AF352,1),""))))))))))))))))</f>
        <v>Werdohl, Stadt</v>
      </c>
      <c r="C716" t="str">
        <f>IF('1. ALG II Monats-Berechnung'!$L$1="Baden-Württemberg",INDEX(C352,1),IF('1. ALG II Monats-Berechnung'!$L$1="Bayern",INDEX(E352,1),IF('1. ALG II Monats-Berechnung'!$L$1="Berlin",INDEX(G352,1),IF('1. ALG II Monats-Berechnung'!$L$1="Brandenburg",INDEX(I352,1),IF('1. ALG II Monats-Berechnung'!$L$1="Bremen",INDEX(K352,1),IF('1. ALG II Monats-Berechnung'!$L$1="Hamburg",INDEX(M352,1),IF('1. ALG II Monats-Berechnung'!$L$1="Hessen",INDEX(O352,1),IF('1. ALG II Monats-Berechnung'!$L$1="Mecklenburg-Vorpommern",INDEX(Q352,1),IF('1. ALG II Monats-Berechnung'!$L$1="Niedersachsen",INDEX(S352,1),IF('1. ALG II Monats-Berechnung'!$L$1="Nordrhein-Westfalen",INDEX(U352,1),IF('1. ALG II Monats-Berechnung'!$L$1="Rheinland-Pfalz",INDEX(W352,1),IF('1. ALG II Monats-Berechnung'!$L$1="Saarland",INDEX(Y352,1),IF('1. ALG II Monats-Berechnung'!$L$1="Sachsen",INDEX(AA352,1),IF('1. ALG II Monats-Berechnung'!$L$1="Sachsen-Anhalt",INDEX(AC352,1),IF('1. ALG II Monats-Berechnung'!$L$1="Schleswig-Holstein",INDEX(AE352,1),IF('1. ALG II Monats-Berechnung'!$L$1="Thüringen",INDEX(AG352,1),""))))))))))))))))</f>
        <v>II</v>
      </c>
    </row>
    <row r="717" spans="2:3" x14ac:dyDescent="0.2">
      <c r="B717" t="str">
        <f>IF('1. ALG II Monats-Berechnung'!$L$1="Baden-Württemberg",INDEX(B353,1),IF('1. ALG II Monats-Berechnung'!$L$1="Bayern",INDEX(D353,1),IF('1. ALG II Monats-Berechnung'!$L$1="Berlin",INDEX(F353,1),IF('1. ALG II Monats-Berechnung'!$L$1="Brandenburg",INDEX(H353,1),IF('1. ALG II Monats-Berechnung'!$L$1="Bremen",INDEX(J353,1),IF('1. ALG II Monats-Berechnung'!$L$1="Hamburg",INDEX(L353,1),IF('1. ALG II Monats-Berechnung'!$L$1="Hessen",INDEX(N353,1),IF('1. ALG II Monats-Berechnung'!$L$1="Mecklenburg-Vorpommern",INDEX(P353,1),IF('1. ALG II Monats-Berechnung'!$L$1="Niedersachsen",INDEX(R353,1),IF('1. ALG II Monats-Berechnung'!$L$1="Nordrhein-Westfalen",INDEX(T353,1),IF('1. ALG II Monats-Berechnung'!$L$1="Rheinland-Pfalz",INDEX(V353,1),IF('1. ALG II Monats-Berechnung'!$L$1="Saarland",INDEX(X353,1),IF('1. ALG II Monats-Berechnung'!$L$1="Sachsen",INDEX(Z353,1),IF('1. ALG II Monats-Berechnung'!$L$1="Sachsen-Anhalt",INDEX(AB353,1),IF('1. ALG II Monats-Berechnung'!$L$1="Schleswig-Holstein",INDEX(AD353,1),IF('1. ALG II Monats-Berechnung'!$L$1="Thüringen",INDEX(AF353,1),""))))))))))))))))</f>
        <v>Werl, Stadt</v>
      </c>
      <c r="C717" t="str">
        <f>IF('1. ALG II Monats-Berechnung'!$L$1="Baden-Württemberg",INDEX(C353,1),IF('1. ALG II Monats-Berechnung'!$L$1="Bayern",INDEX(E353,1),IF('1. ALG II Monats-Berechnung'!$L$1="Berlin",INDEX(G353,1),IF('1. ALG II Monats-Berechnung'!$L$1="Brandenburg",INDEX(I353,1),IF('1. ALG II Monats-Berechnung'!$L$1="Bremen",INDEX(K353,1),IF('1. ALG II Monats-Berechnung'!$L$1="Hamburg",INDEX(M353,1),IF('1. ALG II Monats-Berechnung'!$L$1="Hessen",INDEX(O353,1),IF('1. ALG II Monats-Berechnung'!$L$1="Mecklenburg-Vorpommern",INDEX(Q353,1),IF('1. ALG II Monats-Berechnung'!$L$1="Niedersachsen",INDEX(S353,1),IF('1. ALG II Monats-Berechnung'!$L$1="Nordrhein-Westfalen",INDEX(U353,1),IF('1. ALG II Monats-Berechnung'!$L$1="Rheinland-Pfalz",INDEX(W353,1),IF('1. ALG II Monats-Berechnung'!$L$1="Saarland",INDEX(Y353,1),IF('1. ALG II Monats-Berechnung'!$L$1="Sachsen",INDEX(AA353,1),IF('1. ALG II Monats-Berechnung'!$L$1="Sachsen-Anhalt",INDEX(AC353,1),IF('1. ALG II Monats-Berechnung'!$L$1="Schleswig-Holstein",INDEX(AE353,1),IF('1. ALG II Monats-Berechnung'!$L$1="Thüringen",INDEX(AG353,1),""))))))))))))))))</f>
        <v>II</v>
      </c>
    </row>
    <row r="718" spans="2:3" x14ac:dyDescent="0.2">
      <c r="B718" t="str">
        <f>IF('1. ALG II Monats-Berechnung'!$L$1="Baden-Württemberg",INDEX(B354,1),IF('1. ALG II Monats-Berechnung'!$L$1="Bayern",INDEX(D354,1),IF('1. ALG II Monats-Berechnung'!$L$1="Berlin",INDEX(F354,1),IF('1. ALG II Monats-Berechnung'!$L$1="Brandenburg",INDEX(H354,1),IF('1. ALG II Monats-Berechnung'!$L$1="Bremen",INDEX(J354,1),IF('1. ALG II Monats-Berechnung'!$L$1="Hamburg",INDEX(L354,1),IF('1. ALG II Monats-Berechnung'!$L$1="Hessen",INDEX(N354,1),IF('1. ALG II Monats-Berechnung'!$L$1="Mecklenburg-Vorpommern",INDEX(P354,1),IF('1. ALG II Monats-Berechnung'!$L$1="Niedersachsen",INDEX(R354,1),IF('1. ALG II Monats-Berechnung'!$L$1="Nordrhein-Westfalen",INDEX(T354,1),IF('1. ALG II Monats-Berechnung'!$L$1="Rheinland-Pfalz",INDEX(V354,1),IF('1. ALG II Monats-Berechnung'!$L$1="Saarland",INDEX(X354,1),IF('1. ALG II Monats-Berechnung'!$L$1="Sachsen",INDEX(Z354,1),IF('1. ALG II Monats-Berechnung'!$L$1="Sachsen-Anhalt",INDEX(AB354,1),IF('1. ALG II Monats-Berechnung'!$L$1="Schleswig-Holstein",INDEX(AD354,1),IF('1. ALG II Monats-Berechnung'!$L$1="Thüringen",INDEX(AF354,1),""))))))))))))))))</f>
        <v>Wermelskirchen, Stadt</v>
      </c>
      <c r="C718" t="str">
        <f>IF('1. ALG II Monats-Berechnung'!$L$1="Baden-Württemberg",INDEX(C354,1),IF('1. ALG II Monats-Berechnung'!$L$1="Bayern",INDEX(E354,1),IF('1. ALG II Monats-Berechnung'!$L$1="Berlin",INDEX(G354,1),IF('1. ALG II Monats-Berechnung'!$L$1="Brandenburg",INDEX(I354,1),IF('1. ALG II Monats-Berechnung'!$L$1="Bremen",INDEX(K354,1),IF('1. ALG II Monats-Berechnung'!$L$1="Hamburg",INDEX(M354,1),IF('1. ALG II Monats-Berechnung'!$L$1="Hessen",INDEX(O354,1),IF('1. ALG II Monats-Berechnung'!$L$1="Mecklenburg-Vorpommern",INDEX(Q354,1),IF('1. ALG II Monats-Berechnung'!$L$1="Niedersachsen",INDEX(S354,1),IF('1. ALG II Monats-Berechnung'!$L$1="Nordrhein-Westfalen",INDEX(U354,1),IF('1. ALG II Monats-Berechnung'!$L$1="Rheinland-Pfalz",INDEX(W354,1),IF('1. ALG II Monats-Berechnung'!$L$1="Saarland",INDEX(Y354,1),IF('1. ALG II Monats-Berechnung'!$L$1="Sachsen",INDEX(AA354,1),IF('1. ALG II Monats-Berechnung'!$L$1="Sachsen-Anhalt",INDEX(AC354,1),IF('1. ALG II Monats-Berechnung'!$L$1="Schleswig-Holstein",INDEX(AE354,1),IF('1. ALG II Monats-Berechnung'!$L$1="Thüringen",INDEX(AG354,1),""))))))))))))))))</f>
        <v>III</v>
      </c>
    </row>
    <row r="719" spans="2:3" x14ac:dyDescent="0.2">
      <c r="B719" t="str">
        <f>IF('1. ALG II Monats-Berechnung'!$L$1="Baden-Württemberg",INDEX(B355,1),IF('1. ALG II Monats-Berechnung'!$L$1="Bayern",INDEX(D355,1),IF('1. ALG II Monats-Berechnung'!$L$1="Berlin",INDEX(F355,1),IF('1. ALG II Monats-Berechnung'!$L$1="Brandenburg",INDEX(H355,1),IF('1. ALG II Monats-Berechnung'!$L$1="Bremen",INDEX(J355,1),IF('1. ALG II Monats-Berechnung'!$L$1="Hamburg",INDEX(L355,1),IF('1. ALG II Monats-Berechnung'!$L$1="Hessen",INDEX(N355,1),IF('1. ALG II Monats-Berechnung'!$L$1="Mecklenburg-Vorpommern",INDEX(P355,1),IF('1. ALG II Monats-Berechnung'!$L$1="Niedersachsen",INDEX(R355,1),IF('1. ALG II Monats-Berechnung'!$L$1="Nordrhein-Westfalen",INDEX(T355,1),IF('1. ALG II Monats-Berechnung'!$L$1="Rheinland-Pfalz",INDEX(V355,1),IF('1. ALG II Monats-Berechnung'!$L$1="Saarland",INDEX(X355,1),IF('1. ALG II Monats-Berechnung'!$L$1="Sachsen",INDEX(Z355,1),IF('1. ALG II Monats-Berechnung'!$L$1="Sachsen-Anhalt",INDEX(AB355,1),IF('1. ALG II Monats-Berechnung'!$L$1="Schleswig-Holstein",INDEX(AD355,1),IF('1. ALG II Monats-Berechnung'!$L$1="Thüringen",INDEX(AF355,1),""))))))))))))))))</f>
        <v>Werne, Stadt</v>
      </c>
      <c r="C719" t="str">
        <f>IF('1. ALG II Monats-Berechnung'!$L$1="Baden-Württemberg",INDEX(C355,1),IF('1. ALG II Monats-Berechnung'!$L$1="Bayern",INDEX(E355,1),IF('1. ALG II Monats-Berechnung'!$L$1="Berlin",INDEX(G355,1),IF('1. ALG II Monats-Berechnung'!$L$1="Brandenburg",INDEX(I355,1),IF('1. ALG II Monats-Berechnung'!$L$1="Bremen",INDEX(K355,1),IF('1. ALG II Monats-Berechnung'!$L$1="Hamburg",INDEX(M355,1),IF('1. ALG II Monats-Berechnung'!$L$1="Hessen",INDEX(O355,1),IF('1. ALG II Monats-Berechnung'!$L$1="Mecklenburg-Vorpommern",INDEX(Q355,1),IF('1. ALG II Monats-Berechnung'!$L$1="Niedersachsen",INDEX(S355,1),IF('1. ALG II Monats-Berechnung'!$L$1="Nordrhein-Westfalen",INDEX(U355,1),IF('1. ALG II Monats-Berechnung'!$L$1="Rheinland-Pfalz",INDEX(W355,1),IF('1. ALG II Monats-Berechnung'!$L$1="Saarland",INDEX(Y355,1),IF('1. ALG II Monats-Berechnung'!$L$1="Sachsen",INDEX(AA355,1),IF('1. ALG II Monats-Berechnung'!$L$1="Sachsen-Anhalt",INDEX(AC355,1),IF('1. ALG II Monats-Berechnung'!$L$1="Schleswig-Holstein",INDEX(AE355,1),IF('1. ALG II Monats-Berechnung'!$L$1="Thüringen",INDEX(AG355,1),""))))))))))))))))</f>
        <v>III</v>
      </c>
    </row>
    <row r="720" spans="2:3" x14ac:dyDescent="0.2">
      <c r="B720" t="str">
        <f>IF('1. ALG II Monats-Berechnung'!$L$1="Baden-Württemberg",INDEX(B356,1),IF('1. ALG II Monats-Berechnung'!$L$1="Bayern",INDEX(D356,1),IF('1. ALG II Monats-Berechnung'!$L$1="Berlin",INDEX(F356,1),IF('1. ALG II Monats-Berechnung'!$L$1="Brandenburg",INDEX(H356,1),IF('1. ALG II Monats-Berechnung'!$L$1="Bremen",INDEX(J356,1),IF('1. ALG II Monats-Berechnung'!$L$1="Hamburg",INDEX(L356,1),IF('1. ALG II Monats-Berechnung'!$L$1="Hessen",INDEX(N356,1),IF('1. ALG II Monats-Berechnung'!$L$1="Mecklenburg-Vorpommern",INDEX(P356,1),IF('1. ALG II Monats-Berechnung'!$L$1="Niedersachsen",INDEX(R356,1),IF('1. ALG II Monats-Berechnung'!$L$1="Nordrhein-Westfalen",INDEX(T356,1),IF('1. ALG II Monats-Berechnung'!$L$1="Rheinland-Pfalz",INDEX(V356,1),IF('1. ALG II Monats-Berechnung'!$L$1="Saarland",INDEX(X356,1),IF('1. ALG II Monats-Berechnung'!$L$1="Sachsen",INDEX(Z356,1),IF('1. ALG II Monats-Berechnung'!$L$1="Sachsen-Anhalt",INDEX(AB356,1),IF('1. ALG II Monats-Berechnung'!$L$1="Schleswig-Holstein",INDEX(AD356,1),IF('1. ALG II Monats-Berechnung'!$L$1="Thüringen",INDEX(AF356,1),""))))))))))))))))</f>
        <v>Werther (Westfalen), Stadt</v>
      </c>
      <c r="C720" t="str">
        <f>IF('1. ALG II Monats-Berechnung'!$L$1="Baden-Württemberg",INDEX(C356,1),IF('1. ALG II Monats-Berechnung'!$L$1="Bayern",INDEX(E356,1),IF('1. ALG II Monats-Berechnung'!$L$1="Berlin",INDEX(G356,1),IF('1. ALG II Monats-Berechnung'!$L$1="Brandenburg",INDEX(I356,1),IF('1. ALG II Monats-Berechnung'!$L$1="Bremen",INDEX(K356,1),IF('1. ALG II Monats-Berechnung'!$L$1="Hamburg",INDEX(M356,1),IF('1. ALG II Monats-Berechnung'!$L$1="Hessen",INDEX(O356,1),IF('1. ALG II Monats-Berechnung'!$L$1="Mecklenburg-Vorpommern",INDEX(Q356,1),IF('1. ALG II Monats-Berechnung'!$L$1="Niedersachsen",INDEX(S356,1),IF('1. ALG II Monats-Berechnung'!$L$1="Nordrhein-Westfalen",INDEX(U356,1),IF('1. ALG II Monats-Berechnung'!$L$1="Rheinland-Pfalz",INDEX(W356,1),IF('1. ALG II Monats-Berechnung'!$L$1="Saarland",INDEX(Y356,1),IF('1. ALG II Monats-Berechnung'!$L$1="Sachsen",INDEX(AA356,1),IF('1. ALG II Monats-Berechnung'!$L$1="Sachsen-Anhalt",INDEX(AC356,1),IF('1. ALG II Monats-Berechnung'!$L$1="Schleswig-Holstein",INDEX(AE356,1),IF('1. ALG II Monats-Berechnung'!$L$1="Thüringen",INDEX(AG356,1),""))))))))))))))))</f>
        <v>II</v>
      </c>
    </row>
    <row r="721" spans="2:3" x14ac:dyDescent="0.2">
      <c r="B721" t="str">
        <f>IF('1. ALG II Monats-Berechnung'!$L$1="Baden-Württemberg",INDEX(B357,1),IF('1. ALG II Monats-Berechnung'!$L$1="Bayern",INDEX(D357,1),IF('1. ALG II Monats-Berechnung'!$L$1="Berlin",INDEX(F357,1),IF('1. ALG II Monats-Berechnung'!$L$1="Brandenburg",INDEX(H357,1),IF('1. ALG II Monats-Berechnung'!$L$1="Bremen",INDEX(J357,1),IF('1. ALG II Monats-Berechnung'!$L$1="Hamburg",INDEX(L357,1),IF('1. ALG II Monats-Berechnung'!$L$1="Hessen",INDEX(N357,1),IF('1. ALG II Monats-Berechnung'!$L$1="Mecklenburg-Vorpommern",INDEX(P357,1),IF('1. ALG II Monats-Berechnung'!$L$1="Niedersachsen",INDEX(R357,1),IF('1. ALG II Monats-Berechnung'!$L$1="Nordrhein-Westfalen",INDEX(T357,1),IF('1. ALG II Monats-Berechnung'!$L$1="Rheinland-Pfalz",INDEX(V357,1),IF('1. ALG II Monats-Berechnung'!$L$1="Saarland",INDEX(X357,1),IF('1. ALG II Monats-Berechnung'!$L$1="Sachsen",INDEX(Z357,1),IF('1. ALG II Monats-Berechnung'!$L$1="Sachsen-Anhalt",INDEX(AB357,1),IF('1. ALG II Monats-Berechnung'!$L$1="Schleswig-Holstein",INDEX(AD357,1),IF('1. ALG II Monats-Berechnung'!$L$1="Thüringen",INDEX(AF357,1),""))))))))))))))))</f>
        <v>Wesel, Stadt</v>
      </c>
      <c r="C721" t="str">
        <f>IF('1. ALG II Monats-Berechnung'!$L$1="Baden-Württemberg",INDEX(C357,1),IF('1. ALG II Monats-Berechnung'!$L$1="Bayern",INDEX(E357,1),IF('1. ALG II Monats-Berechnung'!$L$1="Berlin",INDEX(G357,1),IF('1. ALG II Monats-Berechnung'!$L$1="Brandenburg",INDEX(I357,1),IF('1. ALG II Monats-Berechnung'!$L$1="Bremen",INDEX(K357,1),IF('1. ALG II Monats-Berechnung'!$L$1="Hamburg",INDEX(M357,1),IF('1. ALG II Monats-Berechnung'!$L$1="Hessen",INDEX(O357,1),IF('1. ALG II Monats-Berechnung'!$L$1="Mecklenburg-Vorpommern",INDEX(Q357,1),IF('1. ALG II Monats-Berechnung'!$L$1="Niedersachsen",INDEX(S357,1),IF('1. ALG II Monats-Berechnung'!$L$1="Nordrhein-Westfalen",INDEX(U357,1),IF('1. ALG II Monats-Berechnung'!$L$1="Rheinland-Pfalz",INDEX(W357,1),IF('1. ALG II Monats-Berechnung'!$L$1="Saarland",INDEX(Y357,1),IF('1. ALG II Monats-Berechnung'!$L$1="Sachsen",INDEX(AA357,1),IF('1. ALG II Monats-Berechnung'!$L$1="Sachsen-Anhalt",INDEX(AC357,1),IF('1. ALG II Monats-Berechnung'!$L$1="Schleswig-Holstein",INDEX(AE357,1),IF('1. ALG II Monats-Berechnung'!$L$1="Thüringen",INDEX(AG357,1),""))))))))))))))))</f>
        <v>III</v>
      </c>
    </row>
    <row r="722" spans="2:3" x14ac:dyDescent="0.2">
      <c r="B722" t="str">
        <f>IF('1. ALG II Monats-Berechnung'!$L$1="Baden-Württemberg",INDEX(B358,1),IF('1. ALG II Monats-Berechnung'!$L$1="Bayern",INDEX(D358,1),IF('1. ALG II Monats-Berechnung'!$L$1="Berlin",INDEX(F358,1),IF('1. ALG II Monats-Berechnung'!$L$1="Brandenburg",INDEX(H358,1),IF('1. ALG II Monats-Berechnung'!$L$1="Bremen",INDEX(J358,1),IF('1. ALG II Monats-Berechnung'!$L$1="Hamburg",INDEX(L358,1),IF('1. ALG II Monats-Berechnung'!$L$1="Hessen",INDEX(N358,1),IF('1. ALG II Monats-Berechnung'!$L$1="Mecklenburg-Vorpommern",INDEX(P358,1),IF('1. ALG II Monats-Berechnung'!$L$1="Niedersachsen",INDEX(R358,1),IF('1. ALG II Monats-Berechnung'!$L$1="Nordrhein-Westfalen",INDEX(T358,1),IF('1. ALG II Monats-Berechnung'!$L$1="Rheinland-Pfalz",INDEX(V358,1),IF('1. ALG II Monats-Berechnung'!$L$1="Saarland",INDEX(X358,1),IF('1. ALG II Monats-Berechnung'!$L$1="Sachsen",INDEX(Z358,1),IF('1. ALG II Monats-Berechnung'!$L$1="Sachsen-Anhalt",INDEX(AB358,1),IF('1. ALG II Monats-Berechnung'!$L$1="Schleswig-Holstein",INDEX(AD358,1),IF('1. ALG II Monats-Berechnung'!$L$1="Thüringen",INDEX(AF358,1),""))))))))))))))))</f>
        <v>Wesseling, Stadt</v>
      </c>
      <c r="C722" t="str">
        <f>IF('1. ALG II Monats-Berechnung'!$L$1="Baden-Württemberg",INDEX(C358,1),IF('1. ALG II Monats-Berechnung'!$L$1="Bayern",INDEX(E358,1),IF('1. ALG II Monats-Berechnung'!$L$1="Berlin",INDEX(G358,1),IF('1. ALG II Monats-Berechnung'!$L$1="Brandenburg",INDEX(I358,1),IF('1. ALG II Monats-Berechnung'!$L$1="Bremen",INDEX(K358,1),IF('1. ALG II Monats-Berechnung'!$L$1="Hamburg",INDEX(M358,1),IF('1. ALG II Monats-Berechnung'!$L$1="Hessen",INDEX(O358,1),IF('1. ALG II Monats-Berechnung'!$L$1="Mecklenburg-Vorpommern",INDEX(Q358,1),IF('1. ALG II Monats-Berechnung'!$L$1="Niedersachsen",INDEX(S358,1),IF('1. ALG II Monats-Berechnung'!$L$1="Nordrhein-Westfalen",INDEX(U358,1),IF('1. ALG II Monats-Berechnung'!$L$1="Rheinland-Pfalz",INDEX(W358,1),IF('1. ALG II Monats-Berechnung'!$L$1="Saarland",INDEX(Y358,1),IF('1. ALG II Monats-Berechnung'!$L$1="Sachsen",INDEX(AA358,1),IF('1. ALG II Monats-Berechnung'!$L$1="Sachsen-Anhalt",INDEX(AC358,1),IF('1. ALG II Monats-Berechnung'!$L$1="Schleswig-Holstein",INDEX(AE358,1),IF('1. ALG II Monats-Berechnung'!$L$1="Thüringen",INDEX(AG358,1),""))))))))))))))))</f>
        <v>IV</v>
      </c>
    </row>
    <row r="723" spans="2:3" x14ac:dyDescent="0.2">
      <c r="B723" t="str">
        <f>IF('1. ALG II Monats-Berechnung'!$L$1="Baden-Württemberg",INDEX(B359,1),IF('1. ALG II Monats-Berechnung'!$L$1="Bayern",INDEX(D359,1),IF('1. ALG II Monats-Berechnung'!$L$1="Berlin",INDEX(F359,1),IF('1. ALG II Monats-Berechnung'!$L$1="Brandenburg",INDEX(H359,1),IF('1. ALG II Monats-Berechnung'!$L$1="Bremen",INDEX(J359,1),IF('1. ALG II Monats-Berechnung'!$L$1="Hamburg",INDEX(L359,1),IF('1. ALG II Monats-Berechnung'!$L$1="Hessen",INDEX(N359,1),IF('1. ALG II Monats-Berechnung'!$L$1="Mecklenburg-Vorpommern",INDEX(P359,1),IF('1. ALG II Monats-Berechnung'!$L$1="Niedersachsen",INDEX(R359,1),IF('1. ALG II Monats-Berechnung'!$L$1="Nordrhein-Westfalen",INDEX(T359,1),IF('1. ALG II Monats-Berechnung'!$L$1="Rheinland-Pfalz",INDEX(V359,1),IF('1. ALG II Monats-Berechnung'!$L$1="Saarland",INDEX(X359,1),IF('1. ALG II Monats-Berechnung'!$L$1="Sachsen",INDEX(Z359,1),IF('1. ALG II Monats-Berechnung'!$L$1="Sachsen-Anhalt",INDEX(AB359,1),IF('1. ALG II Monats-Berechnung'!$L$1="Schleswig-Holstein",INDEX(AD359,1),IF('1. ALG II Monats-Berechnung'!$L$1="Thüringen",INDEX(AF359,1),""))))))))))))))))</f>
        <v>Westerkappeln</v>
      </c>
      <c r="C723" t="str">
        <f>IF('1. ALG II Monats-Berechnung'!$L$1="Baden-Württemberg",INDEX(C359,1),IF('1. ALG II Monats-Berechnung'!$L$1="Bayern",INDEX(E359,1),IF('1. ALG II Monats-Berechnung'!$L$1="Berlin",INDEX(G359,1),IF('1. ALG II Monats-Berechnung'!$L$1="Brandenburg",INDEX(I359,1),IF('1. ALG II Monats-Berechnung'!$L$1="Bremen",INDEX(K359,1),IF('1. ALG II Monats-Berechnung'!$L$1="Hamburg",INDEX(M359,1),IF('1. ALG II Monats-Berechnung'!$L$1="Hessen",INDEX(O359,1),IF('1. ALG II Monats-Berechnung'!$L$1="Mecklenburg-Vorpommern",INDEX(Q359,1),IF('1. ALG II Monats-Berechnung'!$L$1="Niedersachsen",INDEX(S359,1),IF('1. ALG II Monats-Berechnung'!$L$1="Nordrhein-Westfalen",INDEX(U359,1),IF('1. ALG II Monats-Berechnung'!$L$1="Rheinland-Pfalz",INDEX(W359,1),IF('1. ALG II Monats-Berechnung'!$L$1="Saarland",INDEX(Y359,1),IF('1. ALG II Monats-Berechnung'!$L$1="Sachsen",INDEX(AA359,1),IF('1. ALG II Monats-Berechnung'!$L$1="Sachsen-Anhalt",INDEX(AC359,1),IF('1. ALG II Monats-Berechnung'!$L$1="Schleswig-Holstein",INDEX(AE359,1),IF('1. ALG II Monats-Berechnung'!$L$1="Thüringen",INDEX(AG359,1),""))))))))))))))))</f>
        <v>I</v>
      </c>
    </row>
    <row r="724" spans="2:3" x14ac:dyDescent="0.2">
      <c r="B724" t="str">
        <f>IF('1. ALG II Monats-Berechnung'!$L$1="Baden-Württemberg",INDEX(B360,1),IF('1. ALG II Monats-Berechnung'!$L$1="Bayern",INDEX(D360,1),IF('1. ALG II Monats-Berechnung'!$L$1="Berlin",INDEX(F360,1),IF('1. ALG II Monats-Berechnung'!$L$1="Brandenburg",INDEX(H360,1),IF('1. ALG II Monats-Berechnung'!$L$1="Bremen",INDEX(J360,1),IF('1. ALG II Monats-Berechnung'!$L$1="Hamburg",INDEX(L360,1),IF('1. ALG II Monats-Berechnung'!$L$1="Hessen",INDEX(N360,1),IF('1. ALG II Monats-Berechnung'!$L$1="Mecklenburg-Vorpommern",INDEX(P360,1),IF('1. ALG II Monats-Berechnung'!$L$1="Niedersachsen",INDEX(R360,1),IF('1. ALG II Monats-Berechnung'!$L$1="Nordrhein-Westfalen",INDEX(T360,1),IF('1. ALG II Monats-Berechnung'!$L$1="Rheinland-Pfalz",INDEX(V360,1),IF('1. ALG II Monats-Berechnung'!$L$1="Saarland",INDEX(X360,1),IF('1. ALG II Monats-Berechnung'!$L$1="Sachsen",INDEX(Z360,1),IF('1. ALG II Monats-Berechnung'!$L$1="Sachsen-Anhalt",INDEX(AB360,1),IF('1. ALG II Monats-Berechnung'!$L$1="Schleswig-Holstein",INDEX(AD360,1),IF('1. ALG II Monats-Berechnung'!$L$1="Thüringen",INDEX(AF360,1),""))))))))))))))))</f>
        <v>Wetter (Ruhr), Stadt</v>
      </c>
      <c r="C724" t="str">
        <f>IF('1. ALG II Monats-Berechnung'!$L$1="Baden-Württemberg",INDEX(C360,1),IF('1. ALG II Monats-Berechnung'!$L$1="Bayern",INDEX(E360,1),IF('1. ALG II Monats-Berechnung'!$L$1="Berlin",INDEX(G360,1),IF('1. ALG II Monats-Berechnung'!$L$1="Brandenburg",INDEX(I360,1),IF('1. ALG II Monats-Berechnung'!$L$1="Bremen",INDEX(K360,1),IF('1. ALG II Monats-Berechnung'!$L$1="Hamburg",INDEX(M360,1),IF('1. ALG II Monats-Berechnung'!$L$1="Hessen",INDEX(O360,1),IF('1. ALG II Monats-Berechnung'!$L$1="Mecklenburg-Vorpommern",INDEX(Q360,1),IF('1. ALG II Monats-Berechnung'!$L$1="Niedersachsen",INDEX(S360,1),IF('1. ALG II Monats-Berechnung'!$L$1="Nordrhein-Westfalen",INDEX(U360,1),IF('1. ALG II Monats-Berechnung'!$L$1="Rheinland-Pfalz",INDEX(W360,1),IF('1. ALG II Monats-Berechnung'!$L$1="Saarland",INDEX(Y360,1),IF('1. ALG II Monats-Berechnung'!$L$1="Sachsen",INDEX(AA360,1),IF('1. ALG II Monats-Berechnung'!$L$1="Sachsen-Anhalt",INDEX(AC360,1),IF('1. ALG II Monats-Berechnung'!$L$1="Schleswig-Holstein",INDEX(AE360,1),IF('1. ALG II Monats-Berechnung'!$L$1="Thüringen",INDEX(AG360,1),""))))))))))))))))</f>
        <v>III</v>
      </c>
    </row>
    <row r="725" spans="2:3" x14ac:dyDescent="0.2">
      <c r="B725" t="str">
        <f>IF('1. ALG II Monats-Berechnung'!$L$1="Baden-Württemberg",INDEX(B361,1),IF('1. ALG II Monats-Berechnung'!$L$1="Bayern",INDEX(D361,1),IF('1. ALG II Monats-Berechnung'!$L$1="Berlin",INDEX(F361,1),IF('1. ALG II Monats-Berechnung'!$L$1="Brandenburg",INDEX(H361,1),IF('1. ALG II Monats-Berechnung'!$L$1="Bremen",INDEX(J361,1),IF('1. ALG II Monats-Berechnung'!$L$1="Hamburg",INDEX(L361,1),IF('1. ALG II Monats-Berechnung'!$L$1="Hessen",INDEX(N361,1),IF('1. ALG II Monats-Berechnung'!$L$1="Mecklenburg-Vorpommern",INDEX(P361,1),IF('1. ALG II Monats-Berechnung'!$L$1="Niedersachsen",INDEX(R361,1),IF('1. ALG II Monats-Berechnung'!$L$1="Nordrhein-Westfalen",INDEX(T361,1),IF('1. ALG II Monats-Berechnung'!$L$1="Rheinland-Pfalz",INDEX(V361,1),IF('1. ALG II Monats-Berechnung'!$L$1="Saarland",INDEX(X361,1),IF('1. ALG II Monats-Berechnung'!$L$1="Sachsen",INDEX(Z361,1),IF('1. ALG II Monats-Berechnung'!$L$1="Sachsen-Anhalt",INDEX(AB361,1),IF('1. ALG II Monats-Berechnung'!$L$1="Schleswig-Holstein",INDEX(AD361,1),IF('1. ALG II Monats-Berechnung'!$L$1="Thüringen",INDEX(AF361,1),""))))))))))))))))</f>
        <v>Wickede (Ruhr)</v>
      </c>
      <c r="C725" t="str">
        <f>IF('1. ALG II Monats-Berechnung'!$L$1="Baden-Württemberg",INDEX(C361,1),IF('1. ALG II Monats-Berechnung'!$L$1="Bayern",INDEX(E361,1),IF('1. ALG II Monats-Berechnung'!$L$1="Berlin",INDEX(G361,1),IF('1. ALG II Monats-Berechnung'!$L$1="Brandenburg",INDEX(I361,1),IF('1. ALG II Monats-Berechnung'!$L$1="Bremen",INDEX(K361,1),IF('1. ALG II Monats-Berechnung'!$L$1="Hamburg",INDEX(M361,1),IF('1. ALG II Monats-Berechnung'!$L$1="Hessen",INDEX(O361,1),IF('1. ALG II Monats-Berechnung'!$L$1="Mecklenburg-Vorpommern",INDEX(Q361,1),IF('1. ALG II Monats-Berechnung'!$L$1="Niedersachsen",INDEX(S361,1),IF('1. ALG II Monats-Berechnung'!$L$1="Nordrhein-Westfalen",INDEX(U361,1),IF('1. ALG II Monats-Berechnung'!$L$1="Rheinland-Pfalz",INDEX(W361,1),IF('1. ALG II Monats-Berechnung'!$L$1="Saarland",INDEX(Y361,1),IF('1. ALG II Monats-Berechnung'!$L$1="Sachsen",INDEX(AA361,1),IF('1. ALG II Monats-Berechnung'!$L$1="Sachsen-Anhalt",INDEX(AC361,1),IF('1. ALG II Monats-Berechnung'!$L$1="Schleswig-Holstein",INDEX(AE361,1),IF('1. ALG II Monats-Berechnung'!$L$1="Thüringen",INDEX(AG361,1),""))))))))))))))))</f>
        <v>II</v>
      </c>
    </row>
    <row r="726" spans="2:3" x14ac:dyDescent="0.2">
      <c r="B726" t="str">
        <f>IF('1. ALG II Monats-Berechnung'!$L$1="Baden-Württemberg",INDEX(B362,1),IF('1. ALG II Monats-Berechnung'!$L$1="Bayern",INDEX(D362,1),IF('1. ALG II Monats-Berechnung'!$L$1="Berlin",INDEX(F362,1),IF('1. ALG II Monats-Berechnung'!$L$1="Brandenburg",INDEX(H362,1),IF('1. ALG II Monats-Berechnung'!$L$1="Bremen",INDEX(J362,1),IF('1. ALG II Monats-Berechnung'!$L$1="Hamburg",INDEX(L362,1),IF('1. ALG II Monats-Berechnung'!$L$1="Hessen",INDEX(N362,1),IF('1. ALG II Monats-Berechnung'!$L$1="Mecklenburg-Vorpommern",INDEX(P362,1),IF('1. ALG II Monats-Berechnung'!$L$1="Niedersachsen",INDEX(R362,1),IF('1. ALG II Monats-Berechnung'!$L$1="Nordrhein-Westfalen",INDEX(T362,1),IF('1. ALG II Monats-Berechnung'!$L$1="Rheinland-Pfalz",INDEX(V362,1),IF('1. ALG II Monats-Berechnung'!$L$1="Saarland",INDEX(X362,1),IF('1. ALG II Monats-Berechnung'!$L$1="Sachsen",INDEX(Z362,1),IF('1. ALG II Monats-Berechnung'!$L$1="Sachsen-Anhalt",INDEX(AB362,1),IF('1. ALG II Monats-Berechnung'!$L$1="Schleswig-Holstein",INDEX(AD362,1),IF('1. ALG II Monats-Berechnung'!$L$1="Thüringen",INDEX(AF362,1),""))))))))))))))))</f>
        <v>Wiehl, Stadt</v>
      </c>
      <c r="C726" t="str">
        <f>IF('1. ALG II Monats-Berechnung'!$L$1="Baden-Württemberg",INDEX(C362,1),IF('1. ALG II Monats-Berechnung'!$L$1="Bayern",INDEX(E362,1),IF('1. ALG II Monats-Berechnung'!$L$1="Berlin",INDEX(G362,1),IF('1. ALG II Monats-Berechnung'!$L$1="Brandenburg",INDEX(I362,1),IF('1. ALG II Monats-Berechnung'!$L$1="Bremen",INDEX(K362,1),IF('1. ALG II Monats-Berechnung'!$L$1="Hamburg",INDEX(M362,1),IF('1. ALG II Monats-Berechnung'!$L$1="Hessen",INDEX(O362,1),IF('1. ALG II Monats-Berechnung'!$L$1="Mecklenburg-Vorpommern",INDEX(Q362,1),IF('1. ALG II Monats-Berechnung'!$L$1="Niedersachsen",INDEX(S362,1),IF('1. ALG II Monats-Berechnung'!$L$1="Nordrhein-Westfalen",INDEX(U362,1),IF('1. ALG II Monats-Berechnung'!$L$1="Rheinland-Pfalz",INDEX(W362,1),IF('1. ALG II Monats-Berechnung'!$L$1="Saarland",INDEX(Y362,1),IF('1. ALG II Monats-Berechnung'!$L$1="Sachsen",INDEX(AA362,1),IF('1. ALG II Monats-Berechnung'!$L$1="Sachsen-Anhalt",INDEX(AC362,1),IF('1. ALG II Monats-Berechnung'!$L$1="Schleswig-Holstein",INDEX(AE362,1),IF('1. ALG II Monats-Berechnung'!$L$1="Thüringen",INDEX(AG362,1),""))))))))))))))))</f>
        <v>II</v>
      </c>
    </row>
    <row r="727" spans="2:3" x14ac:dyDescent="0.2">
      <c r="B727" t="str">
        <f>IF('1. ALG II Monats-Berechnung'!$L$1="Baden-Württemberg",INDEX(B363,1),IF('1. ALG II Monats-Berechnung'!$L$1="Bayern",INDEX(D363,1),IF('1. ALG II Monats-Berechnung'!$L$1="Berlin",INDEX(F363,1),IF('1. ALG II Monats-Berechnung'!$L$1="Brandenburg",INDEX(H363,1),IF('1. ALG II Monats-Berechnung'!$L$1="Bremen",INDEX(J363,1),IF('1. ALG II Monats-Berechnung'!$L$1="Hamburg",INDEX(L363,1),IF('1. ALG II Monats-Berechnung'!$L$1="Hessen",INDEX(N363,1),IF('1. ALG II Monats-Berechnung'!$L$1="Mecklenburg-Vorpommern",INDEX(P363,1),IF('1. ALG II Monats-Berechnung'!$L$1="Niedersachsen",INDEX(R363,1),IF('1. ALG II Monats-Berechnung'!$L$1="Nordrhein-Westfalen",INDEX(T363,1),IF('1. ALG II Monats-Berechnung'!$L$1="Rheinland-Pfalz",INDEX(V363,1),IF('1. ALG II Monats-Berechnung'!$L$1="Saarland",INDEX(X363,1),IF('1. ALG II Monats-Berechnung'!$L$1="Sachsen",INDEX(Z363,1),IF('1. ALG II Monats-Berechnung'!$L$1="Sachsen-Anhalt",INDEX(AB363,1),IF('1. ALG II Monats-Berechnung'!$L$1="Schleswig-Holstein",INDEX(AD363,1),IF('1. ALG II Monats-Berechnung'!$L$1="Thüringen",INDEX(AF363,1),""))))))))))))))))</f>
        <v>Willich, Stadt</v>
      </c>
      <c r="C727" t="str">
        <f>IF('1. ALG II Monats-Berechnung'!$L$1="Baden-Württemberg",INDEX(C363,1),IF('1. ALG II Monats-Berechnung'!$L$1="Bayern",INDEX(E363,1),IF('1. ALG II Monats-Berechnung'!$L$1="Berlin",INDEX(G363,1),IF('1. ALG II Monats-Berechnung'!$L$1="Brandenburg",INDEX(I363,1),IF('1. ALG II Monats-Berechnung'!$L$1="Bremen",INDEX(K363,1),IF('1. ALG II Monats-Berechnung'!$L$1="Hamburg",INDEX(M363,1),IF('1. ALG II Monats-Berechnung'!$L$1="Hessen",INDEX(O363,1),IF('1. ALG II Monats-Berechnung'!$L$1="Mecklenburg-Vorpommern",INDEX(Q363,1),IF('1. ALG II Monats-Berechnung'!$L$1="Niedersachsen",INDEX(S363,1),IF('1. ALG II Monats-Berechnung'!$L$1="Nordrhein-Westfalen",INDEX(U363,1),IF('1. ALG II Monats-Berechnung'!$L$1="Rheinland-Pfalz",INDEX(W363,1),IF('1. ALG II Monats-Berechnung'!$L$1="Saarland",INDEX(Y363,1),IF('1. ALG II Monats-Berechnung'!$L$1="Sachsen",INDEX(AA363,1),IF('1. ALG II Monats-Berechnung'!$L$1="Sachsen-Anhalt",INDEX(AC363,1),IF('1. ALG II Monats-Berechnung'!$L$1="Schleswig-Holstein",INDEX(AE363,1),IF('1. ALG II Monats-Berechnung'!$L$1="Thüringen",INDEX(AG363,1),""))))))))))))))))</f>
        <v>IV</v>
      </c>
    </row>
    <row r="728" spans="2:3" x14ac:dyDescent="0.2">
      <c r="B728" t="str">
        <f>IF('1. ALG II Monats-Berechnung'!$L$1="Baden-Württemberg",INDEX(B364,1),IF('1. ALG II Monats-Berechnung'!$L$1="Bayern",INDEX(D364,1),IF('1. ALG II Monats-Berechnung'!$L$1="Berlin",INDEX(F364,1),IF('1. ALG II Monats-Berechnung'!$L$1="Brandenburg",INDEX(H364,1),IF('1. ALG II Monats-Berechnung'!$L$1="Bremen",INDEX(J364,1),IF('1. ALG II Monats-Berechnung'!$L$1="Hamburg",INDEX(L364,1),IF('1. ALG II Monats-Berechnung'!$L$1="Hessen",INDEX(N364,1),IF('1. ALG II Monats-Berechnung'!$L$1="Mecklenburg-Vorpommern",INDEX(P364,1),IF('1. ALG II Monats-Berechnung'!$L$1="Niedersachsen",INDEX(R364,1),IF('1. ALG II Monats-Berechnung'!$L$1="Nordrhein-Westfalen",INDEX(T364,1),IF('1. ALG II Monats-Berechnung'!$L$1="Rheinland-Pfalz",INDEX(V364,1),IF('1. ALG II Monats-Berechnung'!$L$1="Saarland",INDEX(X364,1),IF('1. ALG II Monats-Berechnung'!$L$1="Sachsen",INDEX(Z364,1),IF('1. ALG II Monats-Berechnung'!$L$1="Sachsen-Anhalt",INDEX(AB364,1),IF('1. ALG II Monats-Berechnung'!$L$1="Schleswig-Holstein",INDEX(AD364,1),IF('1. ALG II Monats-Berechnung'!$L$1="Thüringen",INDEX(AF364,1),""))))))))))))))))</f>
        <v>Wilnsdorf</v>
      </c>
      <c r="C728" t="str">
        <f>IF('1. ALG II Monats-Berechnung'!$L$1="Baden-Württemberg",INDEX(C364,1),IF('1. ALG II Monats-Berechnung'!$L$1="Bayern",INDEX(E364,1),IF('1. ALG II Monats-Berechnung'!$L$1="Berlin",INDEX(G364,1),IF('1. ALG II Monats-Berechnung'!$L$1="Brandenburg",INDEX(I364,1),IF('1. ALG II Monats-Berechnung'!$L$1="Bremen",INDEX(K364,1),IF('1. ALG II Monats-Berechnung'!$L$1="Hamburg",INDEX(M364,1),IF('1. ALG II Monats-Berechnung'!$L$1="Hessen",INDEX(O364,1),IF('1. ALG II Monats-Berechnung'!$L$1="Mecklenburg-Vorpommern",INDEX(Q364,1),IF('1. ALG II Monats-Berechnung'!$L$1="Niedersachsen",INDEX(S364,1),IF('1. ALG II Monats-Berechnung'!$L$1="Nordrhein-Westfalen",INDEX(U364,1),IF('1. ALG II Monats-Berechnung'!$L$1="Rheinland-Pfalz",INDEX(W364,1),IF('1. ALG II Monats-Berechnung'!$L$1="Saarland",INDEX(Y364,1),IF('1. ALG II Monats-Berechnung'!$L$1="Sachsen",INDEX(AA364,1),IF('1. ALG II Monats-Berechnung'!$L$1="Sachsen-Anhalt",INDEX(AC364,1),IF('1. ALG II Monats-Berechnung'!$L$1="Schleswig-Holstein",INDEX(AE364,1),IF('1. ALG II Monats-Berechnung'!$L$1="Thüringen",INDEX(AG364,1),""))))))))))))))))</f>
        <v>II</v>
      </c>
    </row>
    <row r="729" spans="2:3" x14ac:dyDescent="0.2">
      <c r="B729" t="str">
        <f>IF('1. ALG II Monats-Berechnung'!$L$1="Baden-Württemberg",INDEX(B365,1),IF('1. ALG II Monats-Berechnung'!$L$1="Bayern",INDEX(D365,1),IF('1. ALG II Monats-Berechnung'!$L$1="Berlin",INDEX(F365,1),IF('1. ALG II Monats-Berechnung'!$L$1="Brandenburg",INDEX(H365,1),IF('1. ALG II Monats-Berechnung'!$L$1="Bremen",INDEX(J365,1),IF('1. ALG II Monats-Berechnung'!$L$1="Hamburg",INDEX(L365,1),IF('1. ALG II Monats-Berechnung'!$L$1="Hessen",INDEX(N365,1),IF('1. ALG II Monats-Berechnung'!$L$1="Mecklenburg-Vorpommern",INDEX(P365,1),IF('1. ALG II Monats-Berechnung'!$L$1="Niedersachsen",INDEX(R365,1),IF('1. ALG II Monats-Berechnung'!$L$1="Nordrhein-Westfalen",INDEX(T365,1),IF('1. ALG II Monats-Berechnung'!$L$1="Rheinland-Pfalz",INDEX(V365,1),IF('1. ALG II Monats-Berechnung'!$L$1="Saarland",INDEX(X365,1),IF('1. ALG II Monats-Berechnung'!$L$1="Sachsen",INDEX(Z365,1),IF('1. ALG II Monats-Berechnung'!$L$1="Sachsen-Anhalt",INDEX(AB365,1),IF('1. ALG II Monats-Berechnung'!$L$1="Schleswig-Holstein",INDEX(AD365,1),IF('1. ALG II Monats-Berechnung'!$L$1="Thüringen",INDEX(AF365,1),""))))))))))))))))</f>
        <v>Windeck</v>
      </c>
      <c r="C729" t="str">
        <f>IF('1. ALG II Monats-Berechnung'!$L$1="Baden-Württemberg",INDEX(C365,1),IF('1. ALG II Monats-Berechnung'!$L$1="Bayern",INDEX(E365,1),IF('1. ALG II Monats-Berechnung'!$L$1="Berlin",INDEX(G365,1),IF('1. ALG II Monats-Berechnung'!$L$1="Brandenburg",INDEX(I365,1),IF('1. ALG II Monats-Berechnung'!$L$1="Bremen",INDEX(K365,1),IF('1. ALG II Monats-Berechnung'!$L$1="Hamburg",INDEX(M365,1),IF('1. ALG II Monats-Berechnung'!$L$1="Hessen",INDEX(O365,1),IF('1. ALG II Monats-Berechnung'!$L$1="Mecklenburg-Vorpommern",INDEX(Q365,1),IF('1. ALG II Monats-Berechnung'!$L$1="Niedersachsen",INDEX(S365,1),IF('1. ALG II Monats-Berechnung'!$L$1="Nordrhein-Westfalen",INDEX(U365,1),IF('1. ALG II Monats-Berechnung'!$L$1="Rheinland-Pfalz",INDEX(W365,1),IF('1. ALG II Monats-Berechnung'!$L$1="Saarland",INDEX(Y365,1),IF('1. ALG II Monats-Berechnung'!$L$1="Sachsen",INDEX(AA365,1),IF('1. ALG II Monats-Berechnung'!$L$1="Sachsen-Anhalt",INDEX(AC365,1),IF('1. ALG II Monats-Berechnung'!$L$1="Schleswig-Holstein",INDEX(AE365,1),IF('1. ALG II Monats-Berechnung'!$L$1="Thüringen",INDEX(AG365,1),""))))))))))))))))</f>
        <v>II</v>
      </c>
    </row>
    <row r="730" spans="2:3" x14ac:dyDescent="0.2">
      <c r="B730" t="str">
        <f>IF('1. ALG II Monats-Berechnung'!$L$1="Baden-Württemberg",INDEX(B366,1),IF('1. ALG II Monats-Berechnung'!$L$1="Bayern",INDEX(D366,1),IF('1. ALG II Monats-Berechnung'!$L$1="Berlin",INDEX(F366,1),IF('1. ALG II Monats-Berechnung'!$L$1="Brandenburg",INDEX(H366,1),IF('1. ALG II Monats-Berechnung'!$L$1="Bremen",INDEX(J366,1),IF('1. ALG II Monats-Berechnung'!$L$1="Hamburg",INDEX(L366,1),IF('1. ALG II Monats-Berechnung'!$L$1="Hessen",INDEX(N366,1),IF('1. ALG II Monats-Berechnung'!$L$1="Mecklenburg-Vorpommern",INDEX(P366,1),IF('1. ALG II Monats-Berechnung'!$L$1="Niedersachsen",INDEX(R366,1),IF('1. ALG II Monats-Berechnung'!$L$1="Nordrhein-Westfalen",INDEX(T366,1),IF('1. ALG II Monats-Berechnung'!$L$1="Rheinland-Pfalz",INDEX(V366,1),IF('1. ALG II Monats-Berechnung'!$L$1="Saarland",INDEX(X366,1),IF('1. ALG II Monats-Berechnung'!$L$1="Sachsen",INDEX(Z366,1),IF('1. ALG II Monats-Berechnung'!$L$1="Sachsen-Anhalt",INDEX(AB366,1),IF('1. ALG II Monats-Berechnung'!$L$1="Schleswig-Holstein",INDEX(AD366,1),IF('1. ALG II Monats-Berechnung'!$L$1="Thüringen",INDEX(AF366,1),""))))))))))))))))</f>
        <v>Winterberg, Stadt</v>
      </c>
      <c r="C730" t="str">
        <f>IF('1. ALG II Monats-Berechnung'!$L$1="Baden-Württemberg",INDEX(C366,1),IF('1. ALG II Monats-Berechnung'!$L$1="Bayern",INDEX(E366,1),IF('1. ALG II Monats-Berechnung'!$L$1="Berlin",INDEX(G366,1),IF('1. ALG II Monats-Berechnung'!$L$1="Brandenburg",INDEX(I366,1),IF('1. ALG II Monats-Berechnung'!$L$1="Bremen",INDEX(K366,1),IF('1. ALG II Monats-Berechnung'!$L$1="Hamburg",INDEX(M366,1),IF('1. ALG II Monats-Berechnung'!$L$1="Hessen",INDEX(O366,1),IF('1. ALG II Monats-Berechnung'!$L$1="Mecklenburg-Vorpommern",INDEX(Q366,1),IF('1. ALG II Monats-Berechnung'!$L$1="Niedersachsen",INDEX(S366,1),IF('1. ALG II Monats-Berechnung'!$L$1="Nordrhein-Westfalen",INDEX(U366,1),IF('1. ALG II Monats-Berechnung'!$L$1="Rheinland-Pfalz",INDEX(W366,1),IF('1. ALG II Monats-Berechnung'!$L$1="Saarland",INDEX(Y366,1),IF('1. ALG II Monats-Berechnung'!$L$1="Sachsen",INDEX(AA366,1),IF('1. ALG II Monats-Berechnung'!$L$1="Sachsen-Anhalt",INDEX(AC366,1),IF('1. ALG II Monats-Berechnung'!$L$1="Schleswig-Holstein",INDEX(AE366,1),IF('1. ALG II Monats-Berechnung'!$L$1="Thüringen",INDEX(AG366,1),""))))))))))))))))</f>
        <v>I</v>
      </c>
    </row>
    <row r="731" spans="2:3" x14ac:dyDescent="0.2">
      <c r="B731" t="str">
        <f>IF('1. ALG II Monats-Berechnung'!$L$1="Baden-Württemberg",INDEX(B367,1),IF('1. ALG II Monats-Berechnung'!$L$1="Bayern",INDEX(D367,1),IF('1. ALG II Monats-Berechnung'!$L$1="Berlin",INDEX(F367,1),IF('1. ALG II Monats-Berechnung'!$L$1="Brandenburg",INDEX(H367,1),IF('1. ALG II Monats-Berechnung'!$L$1="Bremen",INDEX(J367,1),IF('1. ALG II Monats-Berechnung'!$L$1="Hamburg",INDEX(L367,1),IF('1. ALG II Monats-Berechnung'!$L$1="Hessen",INDEX(N367,1),IF('1. ALG II Monats-Berechnung'!$L$1="Mecklenburg-Vorpommern",INDEX(P367,1),IF('1. ALG II Monats-Berechnung'!$L$1="Niedersachsen",INDEX(R367,1),IF('1. ALG II Monats-Berechnung'!$L$1="Nordrhein-Westfalen",INDEX(T367,1),IF('1. ALG II Monats-Berechnung'!$L$1="Rheinland-Pfalz",INDEX(V367,1),IF('1. ALG II Monats-Berechnung'!$L$1="Saarland",INDEX(X367,1),IF('1. ALG II Monats-Berechnung'!$L$1="Sachsen",INDEX(Z367,1),IF('1. ALG II Monats-Berechnung'!$L$1="Sachsen-Anhalt",INDEX(AB367,1),IF('1. ALG II Monats-Berechnung'!$L$1="Schleswig-Holstein",INDEX(AD367,1),IF('1. ALG II Monats-Berechnung'!$L$1="Thüringen",INDEX(AF367,1),""))))))))))))))))</f>
        <v>Wipperfürth, Stadt</v>
      </c>
      <c r="C731" t="str">
        <f>IF('1. ALG II Monats-Berechnung'!$L$1="Baden-Württemberg",INDEX(C367,1),IF('1. ALG II Monats-Berechnung'!$L$1="Bayern",INDEX(E367,1),IF('1. ALG II Monats-Berechnung'!$L$1="Berlin",INDEX(G367,1),IF('1. ALG II Monats-Berechnung'!$L$1="Brandenburg",INDEX(I367,1),IF('1. ALG II Monats-Berechnung'!$L$1="Bremen",INDEX(K367,1),IF('1. ALG II Monats-Berechnung'!$L$1="Hamburg",INDEX(M367,1),IF('1. ALG II Monats-Berechnung'!$L$1="Hessen",INDEX(O367,1),IF('1. ALG II Monats-Berechnung'!$L$1="Mecklenburg-Vorpommern",INDEX(Q367,1),IF('1. ALG II Monats-Berechnung'!$L$1="Niedersachsen",INDEX(S367,1),IF('1. ALG II Monats-Berechnung'!$L$1="Nordrhein-Westfalen",INDEX(U367,1),IF('1. ALG II Monats-Berechnung'!$L$1="Rheinland-Pfalz",INDEX(W367,1),IF('1. ALG II Monats-Berechnung'!$L$1="Saarland",INDEX(Y367,1),IF('1. ALG II Monats-Berechnung'!$L$1="Sachsen",INDEX(AA367,1),IF('1. ALG II Monats-Berechnung'!$L$1="Sachsen-Anhalt",INDEX(AC367,1),IF('1. ALG II Monats-Berechnung'!$L$1="Schleswig-Holstein",INDEX(AE367,1),IF('1. ALG II Monats-Berechnung'!$L$1="Thüringen",INDEX(AG367,1),""))))))))))))))))</f>
        <v>III</v>
      </c>
    </row>
    <row r="732" spans="2:3" x14ac:dyDescent="0.2">
      <c r="B732" t="str">
        <f>IF('1. ALG II Monats-Berechnung'!$L$1="Baden-Württemberg",INDEX(B368,1),IF('1. ALG II Monats-Berechnung'!$L$1="Bayern",INDEX(D368,1),IF('1. ALG II Monats-Berechnung'!$L$1="Berlin",INDEX(F368,1),IF('1. ALG II Monats-Berechnung'!$L$1="Brandenburg",INDEX(H368,1),IF('1. ALG II Monats-Berechnung'!$L$1="Bremen",INDEX(J368,1),IF('1. ALG II Monats-Berechnung'!$L$1="Hamburg",INDEX(L368,1),IF('1. ALG II Monats-Berechnung'!$L$1="Hessen",INDEX(N368,1),IF('1. ALG II Monats-Berechnung'!$L$1="Mecklenburg-Vorpommern",INDEX(P368,1),IF('1. ALG II Monats-Berechnung'!$L$1="Niedersachsen",INDEX(R368,1),IF('1. ALG II Monats-Berechnung'!$L$1="Nordrhein-Westfalen",INDEX(T368,1),IF('1. ALG II Monats-Berechnung'!$L$1="Rheinland-Pfalz",INDEX(V368,1),IF('1. ALG II Monats-Berechnung'!$L$1="Saarland",INDEX(X368,1),IF('1. ALG II Monats-Berechnung'!$L$1="Sachsen",INDEX(Z368,1),IF('1. ALG II Monats-Berechnung'!$L$1="Sachsen-Anhalt",INDEX(AB368,1),IF('1. ALG II Monats-Berechnung'!$L$1="Schleswig-Holstein",INDEX(AD368,1),IF('1. ALG II Monats-Berechnung'!$L$1="Thüringen",INDEX(AF368,1),""))))))))))))))))</f>
        <v>Witten, Stadt</v>
      </c>
      <c r="C732" t="str">
        <f>IF('1. ALG II Monats-Berechnung'!$L$1="Baden-Württemberg",INDEX(C368,1),IF('1. ALG II Monats-Berechnung'!$L$1="Bayern",INDEX(E368,1),IF('1. ALG II Monats-Berechnung'!$L$1="Berlin",INDEX(G368,1),IF('1. ALG II Monats-Berechnung'!$L$1="Brandenburg",INDEX(I368,1),IF('1. ALG II Monats-Berechnung'!$L$1="Bremen",INDEX(K368,1),IF('1. ALG II Monats-Berechnung'!$L$1="Hamburg",INDEX(M368,1),IF('1. ALG II Monats-Berechnung'!$L$1="Hessen",INDEX(O368,1),IF('1. ALG II Monats-Berechnung'!$L$1="Mecklenburg-Vorpommern",INDEX(Q368,1),IF('1. ALG II Monats-Berechnung'!$L$1="Niedersachsen",INDEX(S368,1),IF('1. ALG II Monats-Berechnung'!$L$1="Nordrhein-Westfalen",INDEX(U368,1),IF('1. ALG II Monats-Berechnung'!$L$1="Rheinland-Pfalz",INDEX(W368,1),IF('1. ALG II Monats-Berechnung'!$L$1="Saarland",INDEX(Y368,1),IF('1. ALG II Monats-Berechnung'!$L$1="Sachsen",INDEX(AA368,1),IF('1. ALG II Monats-Berechnung'!$L$1="Sachsen-Anhalt",INDEX(AC368,1),IF('1. ALG II Monats-Berechnung'!$L$1="Schleswig-Holstein",INDEX(AE368,1),IF('1. ALG II Monats-Berechnung'!$L$1="Thüringen",INDEX(AG368,1),""))))))))))))))))</f>
        <v>III</v>
      </c>
    </row>
    <row r="733" spans="2:3" x14ac:dyDescent="0.2">
      <c r="B733" t="str">
        <f>IF('1. ALG II Monats-Berechnung'!$L$1="Baden-Württemberg",INDEX(B369,1),IF('1. ALG II Monats-Berechnung'!$L$1="Bayern",INDEX(D369,1),IF('1. ALG II Monats-Berechnung'!$L$1="Berlin",INDEX(F369,1),IF('1. ALG II Monats-Berechnung'!$L$1="Brandenburg",INDEX(H369,1),IF('1. ALG II Monats-Berechnung'!$L$1="Bremen",INDEX(J369,1),IF('1. ALG II Monats-Berechnung'!$L$1="Hamburg",INDEX(L369,1),IF('1. ALG II Monats-Berechnung'!$L$1="Hessen",INDEX(N369,1),IF('1. ALG II Monats-Berechnung'!$L$1="Mecklenburg-Vorpommern",INDEX(P369,1),IF('1. ALG II Monats-Berechnung'!$L$1="Niedersachsen",INDEX(R369,1),IF('1. ALG II Monats-Berechnung'!$L$1="Nordrhein-Westfalen",INDEX(T369,1),IF('1. ALG II Monats-Berechnung'!$L$1="Rheinland-Pfalz",INDEX(V369,1),IF('1. ALG II Monats-Berechnung'!$L$1="Saarland",INDEX(X369,1),IF('1. ALG II Monats-Berechnung'!$L$1="Sachsen",INDEX(Z369,1),IF('1. ALG II Monats-Berechnung'!$L$1="Sachsen-Anhalt",INDEX(AB369,1),IF('1. ALG II Monats-Berechnung'!$L$1="Schleswig-Holstein",INDEX(AD369,1),IF('1. ALG II Monats-Berechnung'!$L$1="Thüringen",INDEX(AF369,1),""))))))))))))))))</f>
        <v>Wülfrath, Stadt</v>
      </c>
      <c r="C733" t="str">
        <f>IF('1. ALG II Monats-Berechnung'!$L$1="Baden-Württemberg",INDEX(C369,1),IF('1. ALG II Monats-Berechnung'!$L$1="Bayern",INDEX(E369,1),IF('1. ALG II Monats-Berechnung'!$L$1="Berlin",INDEX(G369,1),IF('1. ALG II Monats-Berechnung'!$L$1="Brandenburg",INDEX(I369,1),IF('1. ALG II Monats-Berechnung'!$L$1="Bremen",INDEX(K369,1),IF('1. ALG II Monats-Berechnung'!$L$1="Hamburg",INDEX(M369,1),IF('1. ALG II Monats-Berechnung'!$L$1="Hessen",INDEX(O369,1),IF('1. ALG II Monats-Berechnung'!$L$1="Mecklenburg-Vorpommern",INDEX(Q369,1),IF('1. ALG II Monats-Berechnung'!$L$1="Niedersachsen",INDEX(S369,1),IF('1. ALG II Monats-Berechnung'!$L$1="Nordrhein-Westfalen",INDEX(U369,1),IF('1. ALG II Monats-Berechnung'!$L$1="Rheinland-Pfalz",INDEX(W369,1),IF('1. ALG II Monats-Berechnung'!$L$1="Saarland",INDEX(Y369,1),IF('1. ALG II Monats-Berechnung'!$L$1="Sachsen",INDEX(AA369,1),IF('1. ALG II Monats-Berechnung'!$L$1="Sachsen-Anhalt",INDEX(AC369,1),IF('1. ALG II Monats-Berechnung'!$L$1="Schleswig-Holstein",INDEX(AE369,1),IF('1. ALG II Monats-Berechnung'!$L$1="Thüringen",INDEX(AG369,1),""))))))))))))))))</f>
        <v>III</v>
      </c>
    </row>
    <row r="734" spans="2:3" x14ac:dyDescent="0.2">
      <c r="B734" t="str">
        <f>IF('1. ALG II Monats-Berechnung'!$L$1="Baden-Württemberg",INDEX(B370,1),IF('1. ALG II Monats-Berechnung'!$L$1="Bayern",INDEX(D370,1),IF('1. ALG II Monats-Berechnung'!$L$1="Berlin",INDEX(F370,1),IF('1. ALG II Monats-Berechnung'!$L$1="Brandenburg",INDEX(H370,1),IF('1. ALG II Monats-Berechnung'!$L$1="Bremen",INDEX(J370,1),IF('1. ALG II Monats-Berechnung'!$L$1="Hamburg",INDEX(L370,1),IF('1. ALG II Monats-Berechnung'!$L$1="Hessen",INDEX(N370,1),IF('1. ALG II Monats-Berechnung'!$L$1="Mecklenburg-Vorpommern",INDEX(P370,1),IF('1. ALG II Monats-Berechnung'!$L$1="Niedersachsen",INDEX(R370,1),IF('1. ALG II Monats-Berechnung'!$L$1="Nordrhein-Westfalen",INDEX(T370,1),IF('1. ALG II Monats-Berechnung'!$L$1="Rheinland-Pfalz",INDEX(V370,1),IF('1. ALG II Monats-Berechnung'!$L$1="Saarland",INDEX(X370,1),IF('1. ALG II Monats-Berechnung'!$L$1="Sachsen",INDEX(Z370,1),IF('1. ALG II Monats-Berechnung'!$L$1="Sachsen-Anhalt",INDEX(AB370,1),IF('1. ALG II Monats-Berechnung'!$L$1="Schleswig-Holstein",INDEX(AD370,1),IF('1. ALG II Monats-Berechnung'!$L$1="Thüringen",INDEX(AF370,1),""))))))))))))))))</f>
        <v>Wuppertal, Stadt</v>
      </c>
      <c r="C734" t="str">
        <f>IF('1. ALG II Monats-Berechnung'!$L$1="Baden-Württemberg",INDEX(C370,1),IF('1. ALG II Monats-Berechnung'!$L$1="Bayern",INDEX(E370,1),IF('1. ALG II Monats-Berechnung'!$L$1="Berlin",INDEX(G370,1),IF('1. ALG II Monats-Berechnung'!$L$1="Brandenburg",INDEX(I370,1),IF('1. ALG II Monats-Berechnung'!$L$1="Bremen",INDEX(K370,1),IF('1. ALG II Monats-Berechnung'!$L$1="Hamburg",INDEX(M370,1),IF('1. ALG II Monats-Berechnung'!$L$1="Hessen",INDEX(O370,1),IF('1. ALG II Monats-Berechnung'!$L$1="Mecklenburg-Vorpommern",INDEX(Q370,1),IF('1. ALG II Monats-Berechnung'!$L$1="Niedersachsen",INDEX(S370,1),IF('1. ALG II Monats-Berechnung'!$L$1="Nordrhein-Westfalen",INDEX(U370,1),IF('1. ALG II Monats-Berechnung'!$L$1="Rheinland-Pfalz",INDEX(W370,1),IF('1. ALG II Monats-Berechnung'!$L$1="Saarland",INDEX(Y370,1),IF('1. ALG II Monats-Berechnung'!$L$1="Sachsen",INDEX(AA370,1),IF('1. ALG II Monats-Berechnung'!$L$1="Sachsen-Anhalt",INDEX(AC370,1),IF('1. ALG II Monats-Berechnung'!$L$1="Schleswig-Holstein",INDEX(AE370,1),IF('1. ALG II Monats-Berechnung'!$L$1="Thüringen",INDEX(AG370,1),""))))))))))))))))</f>
        <v>III</v>
      </c>
    </row>
    <row r="735" spans="2:3" x14ac:dyDescent="0.2">
      <c r="B735" t="str">
        <f>IF('1. ALG II Monats-Berechnung'!$L$1="Baden-Württemberg",INDEX(B371,1),IF('1. ALG II Monats-Berechnung'!$L$1="Bayern",INDEX(D371,1),IF('1. ALG II Monats-Berechnung'!$L$1="Berlin",INDEX(F371,1),IF('1. ALG II Monats-Berechnung'!$L$1="Brandenburg",INDEX(H371,1),IF('1. ALG II Monats-Berechnung'!$L$1="Bremen",INDEX(J371,1),IF('1. ALG II Monats-Berechnung'!$L$1="Hamburg",INDEX(L371,1),IF('1. ALG II Monats-Berechnung'!$L$1="Hessen",INDEX(N371,1),IF('1. ALG II Monats-Berechnung'!$L$1="Mecklenburg-Vorpommern",INDEX(P371,1),IF('1. ALG II Monats-Berechnung'!$L$1="Niedersachsen",INDEX(R371,1),IF('1. ALG II Monats-Berechnung'!$L$1="Nordrhein-Westfalen",INDEX(T371,1),IF('1. ALG II Monats-Berechnung'!$L$1="Rheinland-Pfalz",INDEX(V371,1),IF('1. ALG II Monats-Berechnung'!$L$1="Saarland",INDEX(X371,1),IF('1. ALG II Monats-Berechnung'!$L$1="Sachsen",INDEX(Z371,1),IF('1. ALG II Monats-Berechnung'!$L$1="Sachsen-Anhalt",INDEX(AB371,1),IF('1. ALG II Monats-Berechnung'!$L$1="Schleswig-Holstein",INDEX(AD371,1),IF('1. ALG II Monats-Berechnung'!$L$1="Thüringen",INDEX(AF371,1),""))))))))))))))))</f>
        <v>Würselen, Stadt</v>
      </c>
      <c r="C735" t="str">
        <f>IF('1. ALG II Monats-Berechnung'!$L$1="Baden-Württemberg",INDEX(C371,1),IF('1. ALG II Monats-Berechnung'!$L$1="Bayern",INDEX(E371,1),IF('1. ALG II Monats-Berechnung'!$L$1="Berlin",INDEX(G371,1),IF('1. ALG II Monats-Berechnung'!$L$1="Brandenburg",INDEX(I371,1),IF('1. ALG II Monats-Berechnung'!$L$1="Bremen",INDEX(K371,1),IF('1. ALG II Monats-Berechnung'!$L$1="Hamburg",INDEX(M371,1),IF('1. ALG II Monats-Berechnung'!$L$1="Hessen",INDEX(O371,1),IF('1. ALG II Monats-Berechnung'!$L$1="Mecklenburg-Vorpommern",INDEX(Q371,1),IF('1. ALG II Monats-Berechnung'!$L$1="Niedersachsen",INDEX(S371,1),IF('1. ALG II Monats-Berechnung'!$L$1="Nordrhein-Westfalen",INDEX(U371,1),IF('1. ALG II Monats-Berechnung'!$L$1="Rheinland-Pfalz",INDEX(W371,1),IF('1. ALG II Monats-Berechnung'!$L$1="Saarland",INDEX(Y371,1),IF('1. ALG II Monats-Berechnung'!$L$1="Sachsen",INDEX(AA371,1),IF('1. ALG II Monats-Berechnung'!$L$1="Sachsen-Anhalt",INDEX(AC371,1),IF('1. ALG II Monats-Berechnung'!$L$1="Schleswig-Holstein",INDEX(AE371,1),IF('1. ALG II Monats-Berechnung'!$L$1="Thüringen",INDEX(AG371,1),""))))))))))))))))</f>
        <v>III</v>
      </c>
    </row>
    <row r="736" spans="2:3" x14ac:dyDescent="0.2">
      <c r="B736" t="str">
        <f>IF('1. ALG II Monats-Berechnung'!$L$1="Baden-Württemberg",INDEX(B372,1),IF('1. ALG II Monats-Berechnung'!$L$1="Bayern",INDEX(D372,1),IF('1. ALG II Monats-Berechnung'!$L$1="Berlin",INDEX(F372,1),IF('1. ALG II Monats-Berechnung'!$L$1="Brandenburg",INDEX(H372,1),IF('1. ALG II Monats-Berechnung'!$L$1="Bremen",INDEX(J372,1),IF('1. ALG II Monats-Berechnung'!$L$1="Hamburg",INDEX(L372,1),IF('1. ALG II Monats-Berechnung'!$L$1="Hessen",INDEX(N372,1),IF('1. ALG II Monats-Berechnung'!$L$1="Mecklenburg-Vorpommern",INDEX(P372,1),IF('1. ALG II Monats-Berechnung'!$L$1="Niedersachsen",INDEX(R372,1),IF('1. ALG II Monats-Berechnung'!$L$1="Nordrhein-Westfalen",INDEX(T372,1),IF('1. ALG II Monats-Berechnung'!$L$1="Rheinland-Pfalz",INDEX(V372,1),IF('1. ALG II Monats-Berechnung'!$L$1="Saarland",INDEX(X372,1),IF('1. ALG II Monats-Berechnung'!$L$1="Sachsen",INDEX(Z372,1),IF('1. ALG II Monats-Berechnung'!$L$1="Sachsen-Anhalt",INDEX(AB372,1),IF('1. ALG II Monats-Berechnung'!$L$1="Schleswig-Holstein",INDEX(AD372,1),IF('1. ALG II Monats-Berechnung'!$L$1="Thüringen",INDEX(AF372,1),""))))))))))))))))</f>
        <v>Xanten, Stadt</v>
      </c>
      <c r="C736" t="str">
        <f>IF('1. ALG II Monats-Berechnung'!$L$1="Baden-Württemberg",INDEX(C372,1),IF('1. ALG II Monats-Berechnung'!$L$1="Bayern",INDEX(E372,1),IF('1. ALG II Monats-Berechnung'!$L$1="Berlin",INDEX(G372,1),IF('1. ALG II Monats-Berechnung'!$L$1="Brandenburg",INDEX(I372,1),IF('1. ALG II Monats-Berechnung'!$L$1="Bremen",INDEX(K372,1),IF('1. ALG II Monats-Berechnung'!$L$1="Hamburg",INDEX(M372,1),IF('1. ALG II Monats-Berechnung'!$L$1="Hessen",INDEX(O372,1),IF('1. ALG II Monats-Berechnung'!$L$1="Mecklenburg-Vorpommern",INDEX(Q372,1),IF('1. ALG II Monats-Berechnung'!$L$1="Niedersachsen",INDEX(S372,1),IF('1. ALG II Monats-Berechnung'!$L$1="Nordrhein-Westfalen",INDEX(U372,1),IF('1. ALG II Monats-Berechnung'!$L$1="Rheinland-Pfalz",INDEX(W372,1),IF('1. ALG II Monats-Berechnung'!$L$1="Saarland",INDEX(Y372,1),IF('1. ALG II Monats-Berechnung'!$L$1="Sachsen",INDEX(AA372,1),IF('1. ALG II Monats-Berechnung'!$L$1="Sachsen-Anhalt",INDEX(AC372,1),IF('1. ALG II Monats-Berechnung'!$L$1="Schleswig-Holstein",INDEX(AE372,1),IF('1. ALG II Monats-Berechnung'!$L$1="Thüringen",INDEX(AG372,1),""))))))))))))))))</f>
        <v>III</v>
      </c>
    </row>
    <row r="737" spans="2:3" x14ac:dyDescent="0.2">
      <c r="B737" t="str">
        <f>IF('1. ALG II Monats-Berechnung'!$L$1="Baden-Württemberg",INDEX(B373,1),IF('1. ALG II Monats-Berechnung'!$L$1="Bayern",INDEX(D373,1),IF('1. ALG II Monats-Berechnung'!$L$1="Berlin",INDEX(F373,1),IF('1. ALG II Monats-Berechnung'!$L$1="Brandenburg",INDEX(H373,1),IF('1. ALG II Monats-Berechnung'!$L$1="Bremen",INDEX(J373,1),IF('1. ALG II Monats-Berechnung'!$L$1="Hamburg",INDEX(L373,1),IF('1. ALG II Monats-Berechnung'!$L$1="Hessen",INDEX(N373,1),IF('1. ALG II Monats-Berechnung'!$L$1="Mecklenburg-Vorpommern",INDEX(P373,1),IF('1. ALG II Monats-Berechnung'!$L$1="Niedersachsen",INDEX(R373,1),IF('1. ALG II Monats-Berechnung'!$L$1="Nordrhein-Westfalen",INDEX(T373,1),IF('1. ALG II Monats-Berechnung'!$L$1="Rheinland-Pfalz",INDEX(V373,1),IF('1. ALG II Monats-Berechnung'!$L$1="Saarland",INDEX(X373,1),IF('1. ALG II Monats-Berechnung'!$L$1="Sachsen",INDEX(Z373,1),IF('1. ALG II Monats-Berechnung'!$L$1="Sachsen-Anhalt",INDEX(AB373,1),IF('1. ALG II Monats-Berechnung'!$L$1="Schleswig-Holstein",INDEX(AD373,1),IF('1. ALG II Monats-Berechnung'!$L$1="Thüringen",INDEX(AF373,1),""))))))))))))))))</f>
        <v>Zülpich, Stadt</v>
      </c>
      <c r="C737" t="str">
        <f>IF('1. ALG II Monats-Berechnung'!$L$1="Baden-Württemberg",INDEX(C373,1),IF('1. ALG II Monats-Berechnung'!$L$1="Bayern",INDEX(E373,1),IF('1. ALG II Monats-Berechnung'!$L$1="Berlin",INDEX(G373,1),IF('1. ALG II Monats-Berechnung'!$L$1="Brandenburg",INDEX(I373,1),IF('1. ALG II Monats-Berechnung'!$L$1="Bremen",INDEX(K373,1),IF('1. ALG II Monats-Berechnung'!$L$1="Hamburg",INDEX(M373,1),IF('1. ALG II Monats-Berechnung'!$L$1="Hessen",INDEX(O373,1),IF('1. ALG II Monats-Berechnung'!$L$1="Mecklenburg-Vorpommern",INDEX(Q373,1),IF('1. ALG II Monats-Berechnung'!$L$1="Niedersachsen",INDEX(S373,1),IF('1. ALG II Monats-Berechnung'!$L$1="Nordrhein-Westfalen",INDEX(U373,1),IF('1. ALG II Monats-Berechnung'!$L$1="Rheinland-Pfalz",INDEX(W373,1),IF('1. ALG II Monats-Berechnung'!$L$1="Saarland",INDEX(Y373,1),IF('1. ALG II Monats-Berechnung'!$L$1="Sachsen",INDEX(AA373,1),IF('1. ALG II Monats-Berechnung'!$L$1="Sachsen-Anhalt",INDEX(AC373,1),IF('1. ALG II Monats-Berechnung'!$L$1="Schleswig-Holstein",INDEX(AE373,1),IF('1. ALG II Monats-Berechnung'!$L$1="Thüringen",INDEX(AG373,1),""))))))))))))))))</f>
        <v>III</v>
      </c>
    </row>
  </sheetData>
  <pageMargins left="0.7" right="0.7" top="0.78740157499999996" bottom="0.78740157499999996"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workbookViewId="0">
      <pane ySplit="3" topLeftCell="A30" activePane="bottomLeft" state="frozen"/>
      <selection pane="bottomLeft" activeCell="J37" sqref="J37"/>
    </sheetView>
  </sheetViews>
  <sheetFormatPr baseColWidth="10" defaultRowHeight="12.75" x14ac:dyDescent="0.2"/>
  <cols>
    <col min="2" max="2" width="22.7109375" style="5" customWidth="1"/>
    <col min="3" max="3" width="17" customWidth="1"/>
    <col min="11" max="11" width="12.28515625" customWidth="1"/>
    <col min="12" max="12" width="22.42578125" customWidth="1"/>
    <col min="15" max="15" width="18.5703125" customWidth="1"/>
  </cols>
  <sheetData>
    <row r="1" spans="1:16" ht="15.75" thickBot="1" x14ac:dyDescent="0.3">
      <c r="A1" s="53"/>
      <c r="B1" s="193" t="s">
        <v>186</v>
      </c>
      <c r="C1" s="217">
        <v>43578</v>
      </c>
      <c r="D1" s="233" t="s">
        <v>188</v>
      </c>
      <c r="E1" s="233"/>
      <c r="F1" s="194" t="s">
        <v>191</v>
      </c>
      <c r="G1" s="194" t="s">
        <v>192</v>
      </c>
      <c r="H1" s="194" t="s">
        <v>193</v>
      </c>
      <c r="I1" s="194" t="s">
        <v>196</v>
      </c>
      <c r="J1" s="194" t="s">
        <v>197</v>
      </c>
      <c r="K1" s="199" t="s">
        <v>2067</v>
      </c>
      <c r="L1" s="218" t="s">
        <v>1328</v>
      </c>
    </row>
    <row r="2" spans="1:16" ht="15.75" thickTop="1" x14ac:dyDescent="0.25">
      <c r="A2" s="53"/>
      <c r="B2" s="190" t="s">
        <v>153</v>
      </c>
      <c r="C2" s="66" t="s">
        <v>174</v>
      </c>
      <c r="D2" s="66" t="s">
        <v>175</v>
      </c>
      <c r="E2" s="66" t="s">
        <v>176</v>
      </c>
      <c r="F2" s="66" t="s">
        <v>177</v>
      </c>
      <c r="G2" s="66" t="s">
        <v>178</v>
      </c>
      <c r="H2" s="66" t="s">
        <v>179</v>
      </c>
      <c r="I2" s="66" t="s">
        <v>194</v>
      </c>
      <c r="J2" s="66" t="s">
        <v>195</v>
      </c>
      <c r="K2" s="199" t="s">
        <v>206</v>
      </c>
      <c r="L2" s="218" t="s">
        <v>1363</v>
      </c>
    </row>
    <row r="3" spans="1:16" ht="15" x14ac:dyDescent="0.25">
      <c r="A3" s="53"/>
      <c r="B3" s="38" t="s">
        <v>154</v>
      </c>
      <c r="C3" s="55"/>
      <c r="D3" s="219"/>
      <c r="E3" s="216"/>
      <c r="F3" s="216"/>
      <c r="G3" s="216"/>
      <c r="H3" s="216"/>
      <c r="I3" s="216"/>
      <c r="J3" s="216"/>
      <c r="K3" s="1" t="s">
        <v>94</v>
      </c>
      <c r="L3" s="1" t="str">
        <f>IF(L2="","III",VLOOKUP(L2,'Wohngeld (Rechnung)'!$B$380:$C$737,2))</f>
        <v>III</v>
      </c>
    </row>
    <row r="4" spans="1:16" hidden="1" x14ac:dyDescent="0.2">
      <c r="A4" s="53"/>
      <c r="B4" s="38" t="s">
        <v>155</v>
      </c>
      <c r="C4" s="55"/>
      <c r="D4" s="55" t="str">
        <f>IF(D3="","",DATEDIF(D3,$C$1,"Y"))</f>
        <v/>
      </c>
      <c r="E4" s="55" t="str">
        <f t="shared" ref="E4:J4" si="0">IF(E3="","",DATEDIF(E3,$C$1,"Y"))</f>
        <v/>
      </c>
      <c r="F4" s="55" t="str">
        <f>IF(F3="","",DATEDIF(F3,$C$1,"Y"))</f>
        <v/>
      </c>
      <c r="G4" s="55" t="str">
        <f>IF(G3="","",DATEDIF(G3,$C$1,"Y"))</f>
        <v/>
      </c>
      <c r="H4" s="55" t="str">
        <f t="shared" si="0"/>
        <v/>
      </c>
      <c r="I4" s="55" t="str">
        <f t="shared" si="0"/>
        <v/>
      </c>
      <c r="J4" s="55" t="str">
        <f t="shared" si="0"/>
        <v/>
      </c>
    </row>
    <row r="5" spans="1:16" hidden="1" x14ac:dyDescent="0.2">
      <c r="A5" s="53"/>
      <c r="B5" s="38" t="s">
        <v>205</v>
      </c>
      <c r="C5" s="55">
        <f>SUM(D5:J5)</f>
        <v>0</v>
      </c>
      <c r="D5" s="55">
        <f t="shared" ref="D5:J5" si="1">IF(D3=0,0,1)</f>
        <v>0</v>
      </c>
      <c r="E5" s="55">
        <f t="shared" si="1"/>
        <v>0</v>
      </c>
      <c r="F5" s="55">
        <f>IF(F3=0,0,1)</f>
        <v>0</v>
      </c>
      <c r="G5" s="55">
        <f>IF(G3=0,0,1)</f>
        <v>0</v>
      </c>
      <c r="H5" s="55">
        <f t="shared" si="1"/>
        <v>0</v>
      </c>
      <c r="I5" s="55">
        <f t="shared" si="1"/>
        <v>0</v>
      </c>
      <c r="J5" s="55">
        <f t="shared" si="1"/>
        <v>0</v>
      </c>
    </row>
    <row r="6" spans="1:16" hidden="1" x14ac:dyDescent="0.2">
      <c r="A6" s="53"/>
      <c r="B6" s="38" t="s">
        <v>2076</v>
      </c>
      <c r="C6" s="55">
        <f>SUM(F6:J6)</f>
        <v>0</v>
      </c>
      <c r="D6" s="55"/>
      <c r="E6" s="55"/>
      <c r="F6" s="55">
        <f>IF(F4=0,0,IF(F4&lt;18,1,0))</f>
        <v>0</v>
      </c>
      <c r="G6" s="55">
        <f>IF(G4=0,0,IF(G4&lt;18,1,0))</f>
        <v>0</v>
      </c>
      <c r="H6" s="55">
        <f>IF(H4=0,0,IF(H4&lt;18,1,0))</f>
        <v>0</v>
      </c>
      <c r="I6" s="55">
        <f>IF(I4=0,0,IF(I4&lt;18,1,0))</f>
        <v>0</v>
      </c>
      <c r="J6" s="55">
        <f>IF(J4=0,0,IF(J4&lt;18,1,0))</f>
        <v>0</v>
      </c>
    </row>
    <row r="7" spans="1:16" hidden="1" x14ac:dyDescent="0.2">
      <c r="A7" s="53"/>
      <c r="B7" s="38" t="s">
        <v>2074</v>
      </c>
      <c r="C7" s="55">
        <f>SUM(F7:J7)</f>
        <v>0</v>
      </c>
      <c r="D7" s="55"/>
      <c r="E7" s="55"/>
      <c r="F7" s="55">
        <f>IF(F4&lt;7,1,0)</f>
        <v>0</v>
      </c>
      <c r="G7" s="55">
        <f>IF(G4&lt;7,1,0)</f>
        <v>0</v>
      </c>
      <c r="H7" s="55">
        <f>IF(H4&lt;7,1,0)</f>
        <v>0</v>
      </c>
      <c r="I7" s="55">
        <f>IF(I4&lt;7,1,0)</f>
        <v>0</v>
      </c>
      <c r="J7" s="55">
        <f>IF(J4&lt;7,1,0)</f>
        <v>0</v>
      </c>
    </row>
    <row r="8" spans="1:16" hidden="1" x14ac:dyDescent="0.2">
      <c r="A8" s="53"/>
      <c r="B8" s="38" t="s">
        <v>2075</v>
      </c>
      <c r="C8" s="55">
        <f>SUM(F8:J8)</f>
        <v>0</v>
      </c>
      <c r="D8" s="55"/>
      <c r="E8" s="55"/>
      <c r="F8" s="55">
        <f>IF(F4&lt;16,1,0)</f>
        <v>0</v>
      </c>
      <c r="G8" s="55">
        <f>IF(G4&lt;16,1,0)</f>
        <v>0</v>
      </c>
      <c r="H8" s="55">
        <f>IF(H4&lt;16,1,0)</f>
        <v>0</v>
      </c>
      <c r="I8" s="55">
        <f>IF(I4&lt;16,1,0)</f>
        <v>0</v>
      </c>
      <c r="J8" s="55">
        <f>IF(J4&lt;16,1,0)</f>
        <v>0</v>
      </c>
    </row>
    <row r="9" spans="1:16" x14ac:dyDescent="0.2">
      <c r="A9" s="53"/>
      <c r="B9" s="185" t="s">
        <v>54</v>
      </c>
      <c r="C9" s="55"/>
      <c r="D9" s="55"/>
      <c r="E9" s="55"/>
      <c r="F9" s="55"/>
      <c r="G9" s="55"/>
      <c r="H9" s="55"/>
      <c r="I9" s="55"/>
      <c r="J9" s="55"/>
    </row>
    <row r="10" spans="1:16" x14ac:dyDescent="0.2">
      <c r="A10" s="53" t="s">
        <v>184</v>
      </c>
      <c r="B10" s="38" t="s">
        <v>156</v>
      </c>
      <c r="C10" s="39">
        <f>IF(SUM(D10:J10)=0,,SUM(D10:I10))</f>
        <v>0</v>
      </c>
      <c r="D10" s="39">
        <f>IF(D4="",,IF(AND(SUM(E4:H4)=0,D4&gt;=18),'RS2'!$C$14,IF(E4="",'RS2'!$C$14,'RS2'!$E$14)))</f>
        <v>0</v>
      </c>
      <c r="E10" s="39">
        <f>IF(E4="",,IF(AND(D4=0,SUM(F4:H4)=0),'RS2'!$C$14,IF(D4="",'RS2'!$C$14,'RS2'!$E$14)))</f>
        <v>0</v>
      </c>
      <c r="F10" s="39">
        <f>IF(F4="",,IF(F4&gt;=15,'RS2'!E47,))</f>
        <v>0</v>
      </c>
      <c r="G10" s="39">
        <f>IF(G4="",,IF(G4&gt;=15,'RS2'!F47,))</f>
        <v>0</v>
      </c>
      <c r="H10" s="39">
        <f>IF(H4="",,IF(H4&gt;=15,'RS2'!G47,))</f>
        <v>0</v>
      </c>
      <c r="I10" s="39">
        <f>IF(I4="",,IF(I4&gt;=15,'RS2'!H47,))</f>
        <v>0</v>
      </c>
      <c r="J10" s="39">
        <f>IF(J4="",,IF(J4&gt;=15,'RS2'!I47,))</f>
        <v>0</v>
      </c>
      <c r="L10" s="53" t="s">
        <v>2077</v>
      </c>
      <c r="P10" s="220"/>
    </row>
    <row r="11" spans="1:16" ht="25.5" x14ac:dyDescent="0.2">
      <c r="A11" s="53" t="s">
        <v>184</v>
      </c>
      <c r="B11" s="174" t="s">
        <v>165</v>
      </c>
      <c r="C11" s="39">
        <f>IF(SUM(D11:J11)=0,,SUM(D11:I11))</f>
        <v>0</v>
      </c>
      <c r="D11" s="39">
        <v>0</v>
      </c>
      <c r="E11" s="39">
        <v>0</v>
      </c>
      <c r="F11" s="39">
        <f>IF(F4="",,IF(F4&lt;15,'RS2'!E47,))</f>
        <v>0</v>
      </c>
      <c r="G11" s="39">
        <f>IF(G4="",,IF(G4&lt;15,'RS2'!F47,))</f>
        <v>0</v>
      </c>
      <c r="H11" s="39">
        <f>IF(H4="",,IF(H4&lt;15,'RS2'!G47,))</f>
        <v>0</v>
      </c>
      <c r="I11" s="39">
        <f>IF(I4="",,IF(I4&lt;15,'RS2'!H47,))</f>
        <v>0</v>
      </c>
      <c r="J11" s="39">
        <f>IF(J4="",,IF(J4&lt;15,'RS2'!I47,))</f>
        <v>0</v>
      </c>
    </row>
    <row r="12" spans="1:16" x14ac:dyDescent="0.2">
      <c r="A12" s="53"/>
      <c r="B12" s="185" t="s">
        <v>157</v>
      </c>
      <c r="C12" s="39"/>
      <c r="D12" s="39"/>
      <c r="E12" s="39"/>
      <c r="F12" s="39"/>
      <c r="G12" s="39"/>
      <c r="H12" s="39"/>
      <c r="I12" s="39"/>
      <c r="J12" s="39"/>
    </row>
    <row r="13" spans="1:16" ht="51" x14ac:dyDescent="0.2">
      <c r="A13" s="53" t="s">
        <v>184</v>
      </c>
      <c r="B13" s="174" t="s">
        <v>166</v>
      </c>
      <c r="C13" s="39">
        <f>IF(SUM(D13:J13)=0,,SUM(D13:I13))</f>
        <v>0</v>
      </c>
      <c r="D13" s="39">
        <f>IF(E3=0,IF(SUM(F5:J5)=0,0,IF(OR(C7=1,OR(C8=2,C8=3)),D10*0.36,)),)</f>
        <v>0</v>
      </c>
      <c r="E13" s="39">
        <v>0</v>
      </c>
      <c r="F13" s="39">
        <v>0</v>
      </c>
      <c r="G13" s="39">
        <v>0</v>
      </c>
      <c r="H13" s="39">
        <v>0</v>
      </c>
      <c r="I13" s="39">
        <v>0</v>
      </c>
      <c r="J13" s="39">
        <v>0</v>
      </c>
    </row>
    <row r="14" spans="1:16" ht="38.25" x14ac:dyDescent="0.2">
      <c r="A14" s="53" t="s">
        <v>184</v>
      </c>
      <c r="B14" s="174" t="s">
        <v>167</v>
      </c>
      <c r="C14" s="39">
        <f>IF(SUM(D14:J14)=0,,SUM(D14:I14))</f>
        <v>0</v>
      </c>
      <c r="D14" s="39">
        <f>IF(E3=0,IF(SUM(F3:J3)=0,0,IF(OR(SUM(F6:J6)&gt;=3,D13=0),D10*SUM(F6:J6)*0.12,0)),)</f>
        <v>0</v>
      </c>
      <c r="E14" s="39">
        <v>0</v>
      </c>
      <c r="F14" s="39">
        <v>0</v>
      </c>
      <c r="G14" s="39">
        <v>0</v>
      </c>
      <c r="H14" s="39">
        <v>0</v>
      </c>
      <c r="I14" s="39">
        <v>0</v>
      </c>
      <c r="J14" s="39">
        <v>0</v>
      </c>
    </row>
    <row r="15" spans="1:16" ht="25.5" x14ac:dyDescent="0.2">
      <c r="A15" s="53" t="s">
        <v>184</v>
      </c>
      <c r="B15" s="174" t="s">
        <v>168</v>
      </c>
      <c r="C15" s="39">
        <f>IF(SUM(D15:J15)=0,,SUM(D15:I15))</f>
        <v>0</v>
      </c>
      <c r="D15" s="39">
        <f t="shared" ref="D15:I15" si="2">IF(D16="Nein",,IF(D16="Ja",SUM(D$10:D$11)*0.17,))</f>
        <v>0</v>
      </c>
      <c r="E15" s="39">
        <f t="shared" si="2"/>
        <v>0</v>
      </c>
      <c r="F15" s="39">
        <f t="shared" si="2"/>
        <v>0</v>
      </c>
      <c r="G15" s="39">
        <f t="shared" si="2"/>
        <v>0</v>
      </c>
      <c r="H15" s="39">
        <f t="shared" si="2"/>
        <v>0</v>
      </c>
      <c r="I15" s="39">
        <f t="shared" si="2"/>
        <v>0</v>
      </c>
      <c r="J15" s="39">
        <f>IF(J16="Nein",,IF(J16="Ja",J10*0.17,))</f>
        <v>0</v>
      </c>
    </row>
    <row r="16" spans="1:16" ht="15" x14ac:dyDescent="0.25">
      <c r="A16" s="53"/>
      <c r="B16" s="9" t="s">
        <v>198</v>
      </c>
      <c r="C16" s="39"/>
      <c r="D16" s="214"/>
      <c r="E16" s="214"/>
      <c r="F16" s="214"/>
      <c r="G16" s="214"/>
      <c r="H16" s="214"/>
      <c r="I16" s="214"/>
      <c r="J16" s="214"/>
    </row>
    <row r="17" spans="1:12" ht="51" x14ac:dyDescent="0.2">
      <c r="A17" s="53" t="s">
        <v>184</v>
      </c>
      <c r="B17" s="174" t="s">
        <v>169</v>
      </c>
      <c r="C17" s="39">
        <f>IF(SUM(D17:J17)=0,,SUM(D17:I17))</f>
        <v>0</v>
      </c>
      <c r="D17" s="39">
        <f t="shared" ref="D17:J17" si="3">IF(D18="Nein",,IF(AND(D18="Ja",D$4&gt;=15),SUM(D$10:D$11)*0.35,))</f>
        <v>0</v>
      </c>
      <c r="E17" s="39">
        <f t="shared" si="3"/>
        <v>0</v>
      </c>
      <c r="F17" s="39">
        <f t="shared" si="3"/>
        <v>0</v>
      </c>
      <c r="G17" s="39">
        <f t="shared" si="3"/>
        <v>0</v>
      </c>
      <c r="H17" s="39">
        <f t="shared" si="3"/>
        <v>0</v>
      </c>
      <c r="I17" s="39">
        <f t="shared" si="3"/>
        <v>0</v>
      </c>
      <c r="J17" s="39">
        <f t="shared" si="3"/>
        <v>0</v>
      </c>
    </row>
    <row r="18" spans="1:12" ht="15" x14ac:dyDescent="0.25">
      <c r="A18" s="53"/>
      <c r="B18" s="9" t="s">
        <v>198</v>
      </c>
      <c r="C18" s="39"/>
      <c r="D18" s="214"/>
      <c r="E18" s="214"/>
      <c r="F18" s="214"/>
      <c r="G18" s="214"/>
      <c r="H18" s="214"/>
      <c r="I18" s="214"/>
      <c r="J18" s="214"/>
    </row>
    <row r="19" spans="1:12" ht="51" x14ac:dyDescent="0.2">
      <c r="A19" s="53" t="s">
        <v>184</v>
      </c>
      <c r="B19" s="174" t="s">
        <v>170</v>
      </c>
      <c r="C19" s="39">
        <f>IF(SUM(D19:J19)=0,,SUM(D19:I19))</f>
        <v>0</v>
      </c>
      <c r="D19" s="39">
        <f t="shared" ref="D19:E19" si="4">IF(D20="Nein",,IF(D20="Ja",SUM(D$10:D$11)*0.17,))</f>
        <v>0</v>
      </c>
      <c r="E19" s="39">
        <f t="shared" si="4"/>
        <v>0</v>
      </c>
      <c r="F19" s="39">
        <f>IF(F4&gt;=15,IF(F20="Nein",,IF(F20="Ja",SUM(F$10:F$11)*0.17,)),0)</f>
        <v>0</v>
      </c>
      <c r="G19" s="39">
        <f>IF(G4&gt;=15,IF(G20="Nein",,IF(G20="Ja",SUM(G$10:G$11)*0.17,)),0)</f>
        <v>0</v>
      </c>
      <c r="H19" s="39">
        <f>IF(H4&gt;=15,IF(H20="Nein",,IF(H20="Ja",SUM(H$10:H$11)*0.17,)),0)</f>
        <v>0</v>
      </c>
      <c r="I19" s="39">
        <f>IF(I4&gt;=15,IF(I20="Nein",,IF(I20="Ja",SUM(I$10:I$11)*0.17,)),0)</f>
        <v>0</v>
      </c>
      <c r="J19" s="39">
        <f>IF(J4&gt;=15,IF(J20="Nein",,IF(J20="Ja",SUM(J$10:J$11)*0.17,)),0)</f>
        <v>0</v>
      </c>
    </row>
    <row r="20" spans="1:12" ht="15" x14ac:dyDescent="0.25">
      <c r="A20" s="53"/>
      <c r="B20" s="9" t="s">
        <v>198</v>
      </c>
      <c r="C20" s="39"/>
      <c r="D20" s="214"/>
      <c r="E20" s="214"/>
      <c r="F20" s="214"/>
      <c r="G20" s="214"/>
      <c r="H20" s="214"/>
      <c r="I20" s="214"/>
      <c r="J20" s="214"/>
    </row>
    <row r="21" spans="1:12" ht="15" x14ac:dyDescent="0.25">
      <c r="A21" s="53" t="s">
        <v>184</v>
      </c>
      <c r="B21" s="174" t="s">
        <v>171</v>
      </c>
      <c r="C21" s="39">
        <f>IF(SUM(D21:J21)=0,,SUM(D21:I21))</f>
        <v>0</v>
      </c>
      <c r="D21" s="214">
        <v>0</v>
      </c>
      <c r="E21" s="214">
        <v>0</v>
      </c>
      <c r="F21" s="214">
        <v>0</v>
      </c>
      <c r="G21" s="214">
        <v>0</v>
      </c>
      <c r="H21" s="214">
        <v>0</v>
      </c>
      <c r="I21" s="214">
        <v>0</v>
      </c>
      <c r="J21" s="214">
        <v>0</v>
      </c>
    </row>
    <row r="22" spans="1:12" ht="15" x14ac:dyDescent="0.25">
      <c r="A22" s="53" t="s">
        <v>184</v>
      </c>
      <c r="B22" s="38" t="s">
        <v>158</v>
      </c>
      <c r="C22" s="39">
        <f>IF(SUM(D22:J22)=0,,SUM(D22:I22))</f>
        <v>0</v>
      </c>
      <c r="D22" s="214">
        <v>0</v>
      </c>
      <c r="E22" s="214">
        <v>0</v>
      </c>
      <c r="F22" s="214">
        <v>0</v>
      </c>
      <c r="G22" s="214">
        <v>0</v>
      </c>
      <c r="H22" s="214">
        <v>0</v>
      </c>
      <c r="I22" s="214">
        <v>0</v>
      </c>
      <c r="J22" s="214">
        <v>0</v>
      </c>
    </row>
    <row r="23" spans="1:12" ht="25.5" x14ac:dyDescent="0.2">
      <c r="A23" s="53" t="s">
        <v>184</v>
      </c>
      <c r="B23" s="174" t="s">
        <v>172</v>
      </c>
      <c r="C23" s="39">
        <f>IF(SUM(D23:J23)=0,,SUM(D23:I23))</f>
        <v>0</v>
      </c>
      <c r="D23" s="39">
        <f>IF(D3=0,,IF($C$24="Ja",IF(E4="",'RS2'!$C$24,'RS2'!$E$24),))</f>
        <v>0</v>
      </c>
      <c r="E23" s="39">
        <f>IF(E3=0,,IF($C$24="Ja",IF(F4="",'RS2'!$C$24,'RS2'!$E$24),))</f>
        <v>0</v>
      </c>
      <c r="F23" s="39">
        <f>IF(F3=0,,IF($C$24="Ja",'RS2'!E51,))</f>
        <v>0</v>
      </c>
      <c r="G23" s="39">
        <f>IF(G3=0,,IF($C$24="Ja",'RS2'!F51,))</f>
        <v>0</v>
      </c>
      <c r="H23" s="39">
        <f>IF(H3=0,,IF($C$24="Ja",'RS2'!G51,))</f>
        <v>0</v>
      </c>
      <c r="I23" s="39">
        <f>IF(I3=0,,IF($C$24="Ja",'RS2'!H51,))</f>
        <v>0</v>
      </c>
      <c r="J23" s="39">
        <f>IF(J3=0,,IF($C$24="Ja",'RS2'!I51,))</f>
        <v>0</v>
      </c>
    </row>
    <row r="24" spans="1:12" ht="15" x14ac:dyDescent="0.25">
      <c r="A24" s="53"/>
      <c r="B24" s="9" t="s">
        <v>198</v>
      </c>
      <c r="C24" s="213"/>
      <c r="D24" s="39"/>
      <c r="E24" s="39"/>
      <c r="F24" s="39"/>
      <c r="G24" s="39"/>
      <c r="H24" s="39"/>
      <c r="I24" s="39"/>
      <c r="J24" s="39"/>
      <c r="L24" s="230"/>
    </row>
    <row r="25" spans="1:12" x14ac:dyDescent="0.2">
      <c r="A25" s="53"/>
      <c r="B25" s="185" t="s">
        <v>30</v>
      </c>
      <c r="C25" s="39"/>
      <c r="D25" s="39"/>
      <c r="E25" s="39"/>
      <c r="F25" s="39"/>
      <c r="G25" s="39"/>
      <c r="H25" s="39"/>
      <c r="I25" s="39"/>
      <c r="J25" s="39"/>
      <c r="L25" s="230"/>
    </row>
    <row r="26" spans="1:12" ht="15" x14ac:dyDescent="0.25">
      <c r="A26" s="53" t="s">
        <v>184</v>
      </c>
      <c r="B26" s="38" t="s">
        <v>2081</v>
      </c>
      <c r="C26" s="214">
        <v>0</v>
      </c>
      <c r="D26" s="39">
        <f t="shared" ref="D26:J26" si="5">IF(D$3=0,,$C$26/$C$5)</f>
        <v>0</v>
      </c>
      <c r="E26" s="39">
        <f t="shared" si="5"/>
        <v>0</v>
      </c>
      <c r="F26" s="39">
        <f>IF(F$3=0,,$C$26/$C$5)</f>
        <v>0</v>
      </c>
      <c r="G26" s="39">
        <f>IF(G$3=0,,$C$26/$C$5)</f>
        <v>0</v>
      </c>
      <c r="H26" s="39">
        <f t="shared" si="5"/>
        <v>0</v>
      </c>
      <c r="I26" s="39">
        <f t="shared" si="5"/>
        <v>0</v>
      </c>
      <c r="J26" s="39">
        <f t="shared" si="5"/>
        <v>0</v>
      </c>
      <c r="L26" s="230"/>
    </row>
    <row r="27" spans="1:12" ht="15" x14ac:dyDescent="0.25">
      <c r="A27" s="53" t="s">
        <v>184</v>
      </c>
      <c r="B27" s="38" t="s">
        <v>34</v>
      </c>
      <c r="C27" s="214">
        <v>0</v>
      </c>
      <c r="D27" s="39">
        <f t="shared" ref="D27:J27" si="6">IF(D$3=0,,$C$27/$C$5)</f>
        <v>0</v>
      </c>
      <c r="E27" s="39">
        <f t="shared" si="6"/>
        <v>0</v>
      </c>
      <c r="F27" s="39">
        <f>IF(F$3=0,,$C$27/$C$5)</f>
        <v>0</v>
      </c>
      <c r="G27" s="39">
        <f>IF(G$3=0,,$C$27/$C$5)</f>
        <v>0</v>
      </c>
      <c r="H27" s="39">
        <f t="shared" si="6"/>
        <v>0</v>
      </c>
      <c r="I27" s="39">
        <f t="shared" si="6"/>
        <v>0</v>
      </c>
      <c r="J27" s="39">
        <f t="shared" si="6"/>
        <v>0</v>
      </c>
    </row>
    <row r="28" spans="1:12" ht="15" x14ac:dyDescent="0.25">
      <c r="A28" s="53" t="s">
        <v>184</v>
      </c>
      <c r="B28" s="38" t="s">
        <v>35</v>
      </c>
      <c r="C28" s="214">
        <v>0</v>
      </c>
      <c r="D28" s="39">
        <f t="shared" ref="D28:J28" si="7">IF(D$3=0,,$C$28/$C$5)</f>
        <v>0</v>
      </c>
      <c r="E28" s="39">
        <f t="shared" si="7"/>
        <v>0</v>
      </c>
      <c r="F28" s="39">
        <f>IF(F$3=0,,$C$28/$C$5)</f>
        <v>0</v>
      </c>
      <c r="G28" s="39">
        <f>IF(G$3=0,,$C$28/$C$5)</f>
        <v>0</v>
      </c>
      <c r="H28" s="39">
        <f t="shared" si="7"/>
        <v>0</v>
      </c>
      <c r="I28" s="39">
        <f t="shared" si="7"/>
        <v>0</v>
      </c>
      <c r="J28" s="39">
        <f t="shared" si="7"/>
        <v>0</v>
      </c>
    </row>
    <row r="29" spans="1:12" ht="15.75" thickBot="1" x14ac:dyDescent="0.3">
      <c r="A29" s="53" t="s">
        <v>184</v>
      </c>
      <c r="B29" s="192" t="s">
        <v>173</v>
      </c>
      <c r="C29" s="60">
        <f>SUM(D29:J29)</f>
        <v>0</v>
      </c>
      <c r="D29" s="215">
        <v>0</v>
      </c>
      <c r="E29" s="215">
        <v>0</v>
      </c>
      <c r="F29" s="215">
        <v>0</v>
      </c>
      <c r="G29" s="215">
        <v>0</v>
      </c>
      <c r="H29" s="215">
        <v>0</v>
      </c>
      <c r="I29" s="215">
        <v>0</v>
      </c>
      <c r="J29" s="215">
        <v>0</v>
      </c>
    </row>
    <row r="30" spans="1:12" ht="13.5" thickTop="1" x14ac:dyDescent="0.2">
      <c r="B30" s="203" t="s">
        <v>2078</v>
      </c>
      <c r="C30" s="204">
        <f t="shared" ref="C30:J30" si="8">C29+C28+C27+C26+C23+C22+C21+C19+C17+C15+C14+C13+C11+C10</f>
        <v>0</v>
      </c>
      <c r="D30" s="204">
        <f t="shared" si="8"/>
        <v>0</v>
      </c>
      <c r="E30" s="204">
        <f t="shared" si="8"/>
        <v>0</v>
      </c>
      <c r="F30" s="204">
        <f t="shared" si="8"/>
        <v>0</v>
      </c>
      <c r="G30" s="204">
        <f t="shared" si="8"/>
        <v>0</v>
      </c>
      <c r="H30" s="204">
        <f t="shared" si="8"/>
        <v>0</v>
      </c>
      <c r="I30" s="204">
        <f t="shared" si="8"/>
        <v>0</v>
      </c>
      <c r="J30" s="204">
        <f t="shared" si="8"/>
        <v>0</v>
      </c>
    </row>
    <row r="31" spans="1:12" x14ac:dyDescent="0.2">
      <c r="B31" s="205"/>
      <c r="C31" s="206"/>
      <c r="D31" s="206"/>
      <c r="E31" s="206"/>
      <c r="F31" s="206"/>
      <c r="G31" s="206"/>
      <c r="H31" s="206"/>
      <c r="I31" s="206"/>
      <c r="J31" s="206"/>
    </row>
    <row r="32" spans="1:12" x14ac:dyDescent="0.2">
      <c r="B32" s="190" t="s">
        <v>40</v>
      </c>
      <c r="C32" s="191"/>
      <c r="D32" s="191"/>
      <c r="E32" s="191"/>
      <c r="F32" s="191"/>
      <c r="G32" s="191"/>
      <c r="H32" s="191"/>
      <c r="I32" s="191"/>
      <c r="J32" s="191"/>
    </row>
    <row r="33" spans="1:10" ht="26.25" x14ac:dyDescent="0.25">
      <c r="B33" s="174" t="s">
        <v>202</v>
      </c>
      <c r="C33" s="39">
        <f>IF(SUM(D33:J33)=0,,SUM(D33:I33))</f>
        <v>0</v>
      </c>
      <c r="D33" s="214">
        <v>0</v>
      </c>
      <c r="E33" s="214">
        <v>0</v>
      </c>
      <c r="F33" s="214">
        <v>0</v>
      </c>
      <c r="G33" s="214">
        <v>0</v>
      </c>
      <c r="H33" s="214">
        <v>0</v>
      </c>
      <c r="I33" s="214">
        <v>0</v>
      </c>
      <c r="J33" s="214">
        <v>0</v>
      </c>
    </row>
    <row r="34" spans="1:10" ht="26.25" x14ac:dyDescent="0.25">
      <c r="B34" s="174" t="s">
        <v>203</v>
      </c>
      <c r="C34" s="39">
        <f t="shared" ref="C34:C45" si="9">IF(SUM(D34:J34)=0,,SUM(D34:I34))</f>
        <v>0</v>
      </c>
      <c r="D34" s="214">
        <v>0</v>
      </c>
      <c r="E34" s="214">
        <v>0</v>
      </c>
      <c r="F34" s="214">
        <v>0</v>
      </c>
      <c r="G34" s="214">
        <v>0</v>
      </c>
      <c r="H34" s="214">
        <v>0</v>
      </c>
      <c r="I34" s="214">
        <v>0</v>
      </c>
      <c r="J34" s="214">
        <v>0</v>
      </c>
    </row>
    <row r="35" spans="1:10" x14ac:dyDescent="0.2">
      <c r="B35" s="174" t="s">
        <v>199</v>
      </c>
      <c r="C35" s="39">
        <f t="shared" si="9"/>
        <v>0</v>
      </c>
      <c r="D35" s="39">
        <f>IF(D33=0,,IF(AND(D33=D34,D33&lt;=100),D33,IF(D33&lt;100,D34,IF(D34&lt;100,D34,100))))</f>
        <v>0</v>
      </c>
      <c r="E35" s="39">
        <f>IF(E33=0,,IF(AND(E33=E34,E33&lt;=100),E33,IF(E33&lt;100,E34,IF(E34&lt;100,E34,100))))</f>
        <v>0</v>
      </c>
      <c r="F35" s="39">
        <f t="shared" ref="F35:J35" si="10">IF(F33=0,,IF(AND(F33=F34,F33&lt;=100),F33,IF(F33&lt;100,F34,IF(F34&lt;100,F34,100))))</f>
        <v>0</v>
      </c>
      <c r="G35" s="39">
        <f t="shared" si="10"/>
        <v>0</v>
      </c>
      <c r="H35" s="39">
        <f t="shared" si="10"/>
        <v>0</v>
      </c>
      <c r="I35" s="39">
        <f t="shared" si="10"/>
        <v>0</v>
      </c>
      <c r="J35" s="39">
        <f t="shared" si="10"/>
        <v>0</v>
      </c>
    </row>
    <row r="36" spans="1:10" x14ac:dyDescent="0.2">
      <c r="B36" s="174" t="s">
        <v>200</v>
      </c>
      <c r="C36" s="39">
        <f t="shared" si="9"/>
        <v>0</v>
      </c>
      <c r="D36" s="39">
        <f>IF((D34-((D33-100)*0.2))&lt;0,,IF(D33&gt;100,IF(D33&lt;=1000,(D33-100)*0.2,180),))</f>
        <v>0</v>
      </c>
      <c r="E36" s="39">
        <f>IF((E34-((E33-100)*0.2))&lt;0,,IF(E33&gt;100,IF(E33&lt;=1000,(E33-100)*0.2,180),))</f>
        <v>0</v>
      </c>
      <c r="F36" s="39">
        <f t="shared" ref="F36:J36" si="11">IF((F34-((F33-100)*0.2))&lt;0,,IF(F33&gt;100,IF(F33&lt;=1000,(F33-100)*0.2,180),))</f>
        <v>0</v>
      </c>
      <c r="G36" s="39">
        <f t="shared" si="11"/>
        <v>0</v>
      </c>
      <c r="H36" s="39">
        <f t="shared" si="11"/>
        <v>0</v>
      </c>
      <c r="I36" s="39">
        <f t="shared" si="11"/>
        <v>0</v>
      </c>
      <c r="J36" s="39">
        <f t="shared" si="11"/>
        <v>0</v>
      </c>
    </row>
    <row r="37" spans="1:10" x14ac:dyDescent="0.2">
      <c r="B37" s="174" t="s">
        <v>201</v>
      </c>
      <c r="C37" s="39">
        <f t="shared" si="9"/>
        <v>0</v>
      </c>
      <c r="D37" s="39">
        <f>IF(D33&gt;0,IF(AND(D33&gt;1000,D33&lt;=1500),IF(SUM(F6:J6)=0,IF(D33&gt;1200,20,(D33-1000)*0.1),IF(D33&gt;1500,50,(D33-1000)*0.1)),IF(D33&lt;1000,0,IF(SUM(F6:J6)=0,20,50))),)</f>
        <v>0</v>
      </c>
      <c r="E37" s="39">
        <f>IF(E33&gt;0,IF(AND(E33&gt;1000,E33&lt;=1500),IF(SUM(G6:K6)=0,IF(E33&gt;1200,20,(E33-1000)*0.1),IF(E33&gt;1500,50,(E33-1000)*0.1)),IF(E33&lt;1000,0,IF(SUM(G6:K6)=0,20,50))),)</f>
        <v>0</v>
      </c>
      <c r="F37" s="39">
        <f>IF(AND(F33&gt;1000,F33&lt;=1500),IF(SUM(H3:L3)=0,IF(F33&gt;1200,20,(F33-1000)*0.1),IF(F33&gt;1500,50,(F33-1000)*0.1)),)</f>
        <v>0</v>
      </c>
      <c r="G37" s="39">
        <f>IF(AND(G33&gt;1000,G33&lt;=1500),IF(SUM(I3:M3)=0,IF(G33&gt;1200,20,(G33-1000)*0.1),IF(G33&gt;1500,50,(G33-1000)*0.1)),)</f>
        <v>0</v>
      </c>
      <c r="H37" s="39">
        <f>IF(AND(H33&gt;1000,H33&lt;=1500),IF(SUM(J3:N3)=0,IF(H33&gt;1200,20,(H33-1000)*0.1),IF(H33&gt;1500,50,(H33-1000)*0.1)),)</f>
        <v>0</v>
      </c>
      <c r="I37" s="39">
        <f>IF(AND(I33&gt;1000,I33&lt;=1500),IF(SUM(K3:O3)=0,IF(I33&gt;1200,20,(I33-1000)*0.1),IF(I33&gt;1500,50,(I33-1000)*0.1)),)</f>
        <v>0</v>
      </c>
      <c r="J37" s="39">
        <f>IF(AND(J33&gt;1000,J33&lt;=1500),IF(SUM(L3:P3)=0,IF(J33&gt;1200,20,(J33-1000)*0.1),IF(J33&gt;1500,50,(J33-1000)*0.1)),)</f>
        <v>0</v>
      </c>
    </row>
    <row r="38" spans="1:10" ht="38.25" x14ac:dyDescent="0.2">
      <c r="A38" s="53" t="s">
        <v>185</v>
      </c>
      <c r="B38" s="174" t="s">
        <v>180</v>
      </c>
      <c r="C38" s="39">
        <f t="shared" si="9"/>
        <v>0</v>
      </c>
      <c r="D38" s="39">
        <f t="shared" ref="D38:J38" si="12">D34-D35-D36-D37</f>
        <v>0</v>
      </c>
      <c r="E38" s="39">
        <f t="shared" si="12"/>
        <v>0</v>
      </c>
      <c r="F38" s="39">
        <f t="shared" si="12"/>
        <v>0</v>
      </c>
      <c r="G38" s="39">
        <f t="shared" si="12"/>
        <v>0</v>
      </c>
      <c r="H38" s="39">
        <f t="shared" si="12"/>
        <v>0</v>
      </c>
      <c r="I38" s="39">
        <f t="shared" si="12"/>
        <v>0</v>
      </c>
      <c r="J38" s="39">
        <f t="shared" si="12"/>
        <v>0</v>
      </c>
    </row>
    <row r="39" spans="1:10" hidden="1" x14ac:dyDescent="0.2">
      <c r="A39" s="53"/>
      <c r="B39" s="174" t="s">
        <v>204</v>
      </c>
      <c r="C39" s="39"/>
      <c r="D39" s="55">
        <f>IF(D$33&gt;0,1,0)</f>
        <v>0</v>
      </c>
      <c r="E39" s="55">
        <f>IF(E$33&gt;0,1,0)</f>
        <v>0</v>
      </c>
      <c r="F39" s="55">
        <f t="shared" ref="F39:J39" si="13">IF(F$33&gt;0,1,0)</f>
        <v>0</v>
      </c>
      <c r="G39" s="55">
        <f t="shared" si="13"/>
        <v>0</v>
      </c>
      <c r="H39" s="55">
        <f t="shared" si="13"/>
        <v>0</v>
      </c>
      <c r="I39" s="55">
        <f t="shared" si="13"/>
        <v>0</v>
      </c>
      <c r="J39" s="55">
        <f t="shared" si="13"/>
        <v>0</v>
      </c>
    </row>
    <row r="40" spans="1:10" ht="15" x14ac:dyDescent="0.25">
      <c r="A40" s="53" t="s">
        <v>184</v>
      </c>
      <c r="B40" s="38" t="s">
        <v>47</v>
      </c>
      <c r="C40" s="39">
        <f t="shared" si="9"/>
        <v>0</v>
      </c>
      <c r="D40" s="214">
        <v>0</v>
      </c>
      <c r="E40" s="214">
        <v>0</v>
      </c>
      <c r="F40" s="214">
        <v>0</v>
      </c>
      <c r="G40" s="214">
        <v>0</v>
      </c>
      <c r="H40" s="214">
        <v>0</v>
      </c>
      <c r="I40" s="214">
        <v>0</v>
      </c>
      <c r="J40" s="214">
        <v>0</v>
      </c>
    </row>
    <row r="41" spans="1:10" ht="26.25" x14ac:dyDescent="0.25">
      <c r="A41" s="53" t="s">
        <v>184</v>
      </c>
      <c r="B41" s="38" t="s">
        <v>159</v>
      </c>
      <c r="C41" s="39">
        <f t="shared" si="9"/>
        <v>0</v>
      </c>
      <c r="D41" s="214">
        <v>0</v>
      </c>
      <c r="E41" s="214">
        <v>0</v>
      </c>
      <c r="F41" s="214">
        <v>0</v>
      </c>
      <c r="G41" s="214">
        <v>0</v>
      </c>
      <c r="H41" s="214">
        <v>0</v>
      </c>
      <c r="I41" s="214">
        <v>0</v>
      </c>
      <c r="J41" s="214">
        <v>0</v>
      </c>
    </row>
    <row r="42" spans="1:10" ht="26.25" x14ac:dyDescent="0.25">
      <c r="A42" s="53" t="s">
        <v>184</v>
      </c>
      <c r="B42" s="174" t="s">
        <v>181</v>
      </c>
      <c r="C42" s="39">
        <f t="shared" si="9"/>
        <v>0</v>
      </c>
      <c r="D42" s="214">
        <v>0</v>
      </c>
      <c r="E42" s="214">
        <v>0</v>
      </c>
      <c r="F42" s="214">
        <v>0</v>
      </c>
      <c r="G42" s="214">
        <v>0</v>
      </c>
      <c r="H42" s="214">
        <v>0</v>
      </c>
      <c r="I42" s="214">
        <v>0</v>
      </c>
      <c r="J42" s="214">
        <v>0</v>
      </c>
    </row>
    <row r="43" spans="1:10" ht="26.25" x14ac:dyDescent="0.25">
      <c r="A43" s="53" t="s">
        <v>184</v>
      </c>
      <c r="B43" s="174" t="s">
        <v>182</v>
      </c>
      <c r="C43" s="39">
        <f t="shared" si="9"/>
        <v>0</v>
      </c>
      <c r="D43" s="214">
        <v>0</v>
      </c>
      <c r="E43" s="214">
        <v>0</v>
      </c>
      <c r="F43" s="214">
        <v>0</v>
      </c>
      <c r="G43" s="214">
        <v>0</v>
      </c>
      <c r="H43" s="214">
        <v>0</v>
      </c>
      <c r="I43" s="214">
        <v>0</v>
      </c>
      <c r="J43" s="214">
        <v>0</v>
      </c>
    </row>
    <row r="44" spans="1:10" hidden="1" x14ac:dyDescent="0.2">
      <c r="A44" s="53"/>
      <c r="B44" s="174" t="s">
        <v>204</v>
      </c>
      <c r="C44" s="39"/>
      <c r="D44" s="55">
        <f t="shared" ref="D44:J44" si="14">IF(SUM(D$40:D$43)&gt;0,1,0)</f>
        <v>0</v>
      </c>
      <c r="E44" s="55">
        <f t="shared" si="14"/>
        <v>0</v>
      </c>
      <c r="F44" s="55">
        <f t="shared" si="14"/>
        <v>0</v>
      </c>
      <c r="G44" s="55">
        <f t="shared" si="14"/>
        <v>0</v>
      </c>
      <c r="H44" s="55">
        <f t="shared" si="14"/>
        <v>0</v>
      </c>
      <c r="I44" s="55">
        <f t="shared" si="14"/>
        <v>0</v>
      </c>
      <c r="J44" s="55">
        <f t="shared" si="14"/>
        <v>0</v>
      </c>
    </row>
    <row r="45" spans="1:10" ht="76.5" x14ac:dyDescent="0.2">
      <c r="A45" s="53" t="s">
        <v>185</v>
      </c>
      <c r="B45" s="174" t="s">
        <v>183</v>
      </c>
      <c r="C45" s="39">
        <f t="shared" si="9"/>
        <v>0</v>
      </c>
      <c r="D45" s="39">
        <f t="shared" ref="D45:J45" si="15">IF(D$4&gt;=18,IF(AND(SUM(D$40:D$43)&gt;0,SUM(D$33:D$34)=0),IF(SUM(D$40:D$43)&lt;30,SUM(D$40:D$43),30),),)</f>
        <v>0</v>
      </c>
      <c r="E45" s="39">
        <f>IF(E$4&gt;=18,IF(AND(SUM(E$40:E$43)&gt;0,SUM(E$33:E$34)=0),IF(SUM(E$40:E$43)&lt;30,SUM(E$40:E$43),30),),)</f>
        <v>0</v>
      </c>
      <c r="F45" s="39">
        <f t="shared" si="15"/>
        <v>0</v>
      </c>
      <c r="G45" s="39">
        <f>IF(G$4&gt;=18,IF(AND(SUM(G$40:G$43)&gt;0,SUM(G$33:G$34)=0),IF(SUM(G$40:G$43)&lt;30,SUM(G$40:G$43),30),),)</f>
        <v>0</v>
      </c>
      <c r="H45" s="39">
        <f t="shared" si="15"/>
        <v>0</v>
      </c>
      <c r="I45" s="39">
        <f t="shared" si="15"/>
        <v>0</v>
      </c>
      <c r="J45" s="39">
        <f t="shared" si="15"/>
        <v>0</v>
      </c>
    </row>
    <row r="46" spans="1:10" ht="25.5" hidden="1" x14ac:dyDescent="0.2">
      <c r="A46" s="53"/>
      <c r="B46" s="174" t="s">
        <v>2068</v>
      </c>
      <c r="C46" s="39">
        <f>IF(SUM(D46:J46)=0,0,SUM(D46:J46))</f>
        <v>0</v>
      </c>
      <c r="D46" s="39">
        <f>IF((D30-(D38+D40+D41+D42+D43-D45))&lt;0,(D30-(D38+D40+D41+D42+D43-D45))*-1,0)</f>
        <v>0</v>
      </c>
      <c r="E46" s="39">
        <f>IF((E30-(E38+E40+E41+E42+E43-E45))&lt;0,(E30-(E38+E40+E41+E42+E43-E45))*-1,0)</f>
        <v>0</v>
      </c>
      <c r="F46" s="39">
        <f>IF((F30-(F38+F40+F41+F42+F43-F45))&lt;0,0,0)</f>
        <v>0</v>
      </c>
      <c r="G46" s="39">
        <f>IF((G30-(G38+G40+G41+G42+G43-G45))&lt;0,0,0)</f>
        <v>0</v>
      </c>
      <c r="H46" s="39">
        <f>IF((H30-(H38+H40+H41+H42+H43-H45))&lt;0,0,0)</f>
        <v>0</v>
      </c>
      <c r="I46" s="39">
        <f>IF((I30-(I38+I40+I41+I42+I43-I45))&lt;0,0,0)</f>
        <v>0</v>
      </c>
      <c r="J46" s="39">
        <f>IF((J30-(J38+J40+J41+J42+J43-J45))&lt;0,0,0)</f>
        <v>0</v>
      </c>
    </row>
    <row r="47" spans="1:10" ht="38.25" hidden="1" x14ac:dyDescent="0.2">
      <c r="A47" s="53"/>
      <c r="B47" s="174" t="s">
        <v>2071</v>
      </c>
      <c r="C47" s="39">
        <f>SUM(D47:J47)</f>
        <v>0</v>
      </c>
      <c r="D47" s="39">
        <f>$C$46/100*D54</f>
        <v>0</v>
      </c>
      <c r="E47" s="39">
        <f t="shared" ref="E47:J47" si="16">$C$46/100*E54</f>
        <v>0</v>
      </c>
      <c r="F47" s="39">
        <f>$C$46/100*F54</f>
        <v>0</v>
      </c>
      <c r="G47" s="39">
        <f>$C$46/100*G54</f>
        <v>0</v>
      </c>
      <c r="H47" s="39">
        <f t="shared" si="16"/>
        <v>0</v>
      </c>
      <c r="I47" s="39">
        <f t="shared" si="16"/>
        <v>0</v>
      </c>
      <c r="J47" s="39">
        <f t="shared" si="16"/>
        <v>0</v>
      </c>
    </row>
    <row r="48" spans="1:10" ht="39" thickBot="1" x14ac:dyDescent="0.25">
      <c r="A48" s="53"/>
      <c r="B48" s="210" t="s">
        <v>2072</v>
      </c>
      <c r="C48" s="60"/>
      <c r="D48" s="60">
        <f>SUM(F48:J48)</f>
        <v>0</v>
      </c>
      <c r="E48" s="60">
        <v>0</v>
      </c>
      <c r="F48" s="60">
        <f>IF(F38+F40+F41+F42+F43-F45&gt;F30,IF(((F38+F40+F41+F42+F43-F45)-F30)&lt;F40,(F38+F40+F41+F42+F43-F45)-F30,F40),)</f>
        <v>0</v>
      </c>
      <c r="G48" s="60">
        <f>IF(G38+G40+G41+G42+G43-G45&gt;G30,IF(((G38+G40+G41+G42+G43-G45)-G30)&lt;G40,(G38+G40+G41+G42+G43-G45)-G30,G40),)</f>
        <v>0</v>
      </c>
      <c r="H48" s="60">
        <f>IF(H38+H40+H41+H42+H43-H45&gt;H30,IF(((H38+H40+H41+H42+H43-H45)-H30)&lt;H40,(H38+H40+H41+H42+H43-H45)-H30,H40),)</f>
        <v>0</v>
      </c>
      <c r="I48" s="60">
        <f>IF(I38+I40+I41+I42+I43-I45&gt;I30,IF(((I38+I40+I41+I42+I43-I45)-I30)&lt;I40,(I38+I40+I41+I42+I43-I45)-I30,I40),)</f>
        <v>0</v>
      </c>
      <c r="J48" s="60">
        <f>IF(J38+J40+J41+J42+J43-J45&gt;J30,IF(((J38+J40+J41+J42+J43-J45)-J30)&lt;J40,(J38+J40+J41+J42+J43-J45)-J30,J40),)</f>
        <v>0</v>
      </c>
    </row>
    <row r="49" spans="2:10" ht="26.25" thickTop="1" x14ac:dyDescent="0.2">
      <c r="B49" s="190" t="s">
        <v>2073</v>
      </c>
      <c r="C49" s="61">
        <f>D49+E49+IF(F49&lt;F30,F49,0)+IF(G49&lt;G30,G49,0)+IF(H49&lt;H30,H49,0)+IF(I49&lt;I30,I49,0)+IF(J49&lt;J30,J49,0)</f>
        <v>0</v>
      </c>
      <c r="D49" s="61">
        <f>IF(D3=0,,D38+D40+D41+D42+D43-D45+D48)</f>
        <v>0</v>
      </c>
      <c r="E49" s="61">
        <f>IF(E3=0,,E38+E40+E41+E42+E43-E45+E48)</f>
        <v>0</v>
      </c>
      <c r="F49" s="61">
        <f>IF(F3=0,,F38+F40+F41+F42+F43-F45)</f>
        <v>0</v>
      </c>
      <c r="G49" s="61">
        <f>IF(G3=0,,G38+G40+G41+G42+G43-G45)</f>
        <v>0</v>
      </c>
      <c r="H49" s="61">
        <f>IF(H3=0,,H38+H40+H41+H42+H43-H45)</f>
        <v>0</v>
      </c>
      <c r="I49" s="61">
        <f>IF(I3=0,,I38+I40+I41+I42+I43-I45)</f>
        <v>0</v>
      </c>
      <c r="J49" s="61">
        <f>IF(J3=0,,J38+J40+J41+J42+J43-J45)</f>
        <v>0</v>
      </c>
    </row>
    <row r="50" spans="2:10" ht="51.75" customHeight="1" x14ac:dyDescent="0.2">
      <c r="B50" s="202"/>
      <c r="C50" s="189"/>
      <c r="D50" s="234" t="str">
        <f>IF(OR(F49&gt;F30,G49&gt;G30,H49&gt;H30,I49&gt;I30,J49&gt;J30),"Beachten: Minderjährige Kinder, die ihren Bedarf aus eigenem Einkommen decken können, fallen aus der Bedarfsgemeinschaft und das Kindergeld geht als Einkommen über an die*den Kindergelberechtigte*n.","")</f>
        <v/>
      </c>
      <c r="E50" s="234"/>
      <c r="F50" s="234"/>
      <c r="G50" s="234"/>
      <c r="H50" s="234"/>
      <c r="I50" s="234"/>
      <c r="J50" s="234"/>
    </row>
    <row r="51" spans="2:10" x14ac:dyDescent="0.2">
      <c r="B51" s="185" t="s">
        <v>160</v>
      </c>
      <c r="C51" s="39"/>
      <c r="D51" s="39"/>
      <c r="E51" s="39"/>
      <c r="F51" s="39"/>
      <c r="G51" s="39"/>
      <c r="H51" s="39"/>
      <c r="I51" s="39"/>
      <c r="J51" s="39"/>
    </row>
    <row r="52" spans="2:10" hidden="1" x14ac:dyDescent="0.2">
      <c r="B52" s="174" t="s">
        <v>161</v>
      </c>
      <c r="C52" s="39">
        <f>C30</f>
        <v>0</v>
      </c>
      <c r="D52" s="39">
        <f>D30</f>
        <v>0</v>
      </c>
      <c r="E52" s="39">
        <f t="shared" ref="E52:J52" si="17">E30</f>
        <v>0</v>
      </c>
      <c r="F52" s="39">
        <f t="shared" si="17"/>
        <v>0</v>
      </c>
      <c r="G52" s="39">
        <f t="shared" si="17"/>
        <v>0</v>
      </c>
      <c r="H52" s="39">
        <f t="shared" si="17"/>
        <v>0</v>
      </c>
      <c r="I52" s="39">
        <f t="shared" si="17"/>
        <v>0</v>
      </c>
      <c r="J52" s="39">
        <f t="shared" si="17"/>
        <v>0</v>
      </c>
    </row>
    <row r="53" spans="2:10" x14ac:dyDescent="0.2">
      <c r="B53" s="38" t="s">
        <v>2070</v>
      </c>
      <c r="C53" s="39">
        <f>SUM(D53:J53)</f>
        <v>0</v>
      </c>
      <c r="D53" s="39">
        <f>D52</f>
        <v>0</v>
      </c>
      <c r="E53" s="39">
        <f>E52</f>
        <v>0</v>
      </c>
      <c r="F53" s="39">
        <f>IF((F38+F40+F41+F42+F43-F45)&gt;=F30,0,F30)</f>
        <v>0</v>
      </c>
      <c r="G53" s="39">
        <f>IF((G38+G40+G41+G42+G43-G45)&gt;=G30,0,G30)</f>
        <v>0</v>
      </c>
      <c r="H53" s="39">
        <f>IF((H38+H40+H41+H42+H43-H45)&gt;=H30,0,H30)</f>
        <v>0</v>
      </c>
      <c r="I53" s="39">
        <f>IF((I38+I40+I41+I42+I43-I45)&gt;=I30,0,I30)</f>
        <v>0</v>
      </c>
      <c r="J53" s="39">
        <f>IF((J38+J40+J41+J42+J43-J45)&gt;=J30,0,J30)</f>
        <v>0</v>
      </c>
    </row>
    <row r="54" spans="2:10" s="200" customFormat="1" ht="25.5" hidden="1" x14ac:dyDescent="0.2">
      <c r="B54" s="201" t="s">
        <v>2069</v>
      </c>
      <c r="C54" s="39">
        <f>SUM(D54:J54)</f>
        <v>0</v>
      </c>
      <c r="D54" s="39">
        <f>IF(D30&gt;0,D30*100/$C$53,)</f>
        <v>0</v>
      </c>
      <c r="E54" s="39">
        <f>IF(E30&gt;0,E30*100/$C$53,)</f>
        <v>0</v>
      </c>
      <c r="F54" s="39">
        <f>IF((F30-(F38+F40+F41+F42+F43-F45))&gt;0,(F30)*100/$C$53,0)</f>
        <v>0</v>
      </c>
      <c r="G54" s="39">
        <f>IF((G30-(G38+G40+G41+G42+G43-G45))&gt;0,(G30)*100/$C$53,0)</f>
        <v>0</v>
      </c>
      <c r="H54" s="39">
        <f>IF((H30-(H38+H40+H41+H42+H43-H45))&gt;0,(H30)*100/$C$53,0)</f>
        <v>0</v>
      </c>
      <c r="I54" s="39">
        <f>IF((I30-(I38+I40+I41+I42+I43-I45))&gt;0,(I30)*100/$C$53,0)</f>
        <v>0</v>
      </c>
      <c r="J54" s="39">
        <f>IF((J30-(J38+J40+J41+J42+J43-J45))&gt;0,(J30)*100/$C$53,0)</f>
        <v>0</v>
      </c>
    </row>
    <row r="55" spans="2:10" ht="26.25" thickBot="1" x14ac:dyDescent="0.25">
      <c r="B55" s="58" t="s">
        <v>162</v>
      </c>
      <c r="C55" s="60">
        <f>C49</f>
        <v>0</v>
      </c>
      <c r="D55" s="60">
        <f t="shared" ref="D55:J55" si="18">D49</f>
        <v>0</v>
      </c>
      <c r="E55" s="60">
        <f t="shared" si="18"/>
        <v>0</v>
      </c>
      <c r="F55" s="60">
        <f>F49</f>
        <v>0</v>
      </c>
      <c r="G55" s="60">
        <f t="shared" si="18"/>
        <v>0</v>
      </c>
      <c r="H55" s="60">
        <f t="shared" si="18"/>
        <v>0</v>
      </c>
      <c r="I55" s="60">
        <f t="shared" si="18"/>
        <v>0</v>
      </c>
      <c r="J55" s="60">
        <f t="shared" si="18"/>
        <v>0</v>
      </c>
    </row>
    <row r="56" spans="2:10" ht="26.25" thickTop="1" x14ac:dyDescent="0.2">
      <c r="B56" s="211" t="s">
        <v>163</v>
      </c>
      <c r="C56" s="221">
        <f>IF((C53-C55)&gt;=0,C53-C55,"Sie haben "&amp;C55-C53&amp;" Euro übersteigendes bereinigtes Einkommen.")</f>
        <v>0</v>
      </c>
      <c r="D56" s="61">
        <f>IF(D52-D55&lt;0,0,D52-D55)</f>
        <v>0</v>
      </c>
      <c r="E56" s="61">
        <f t="shared" ref="E56" si="19">IF(E52-E55&lt;0,0,E52-E55)</f>
        <v>0</v>
      </c>
      <c r="F56" s="61">
        <f>IF(F3=0,0,IF(F53=0,"Siehe *",IF(F52-F55&lt;0,0,F52-F55)))</f>
        <v>0</v>
      </c>
      <c r="G56" s="61">
        <f>IF(G3=0,0,IF(G53=0,"Siehe *",IF(G52-G55&lt;0,0,G52-G55)))</f>
        <v>0</v>
      </c>
      <c r="H56" s="61">
        <f>IF(H3=0,0,IF(H53=0,"Siehe *",IF(H52-H55&lt;0,0,H52-H55)))</f>
        <v>0</v>
      </c>
      <c r="I56" s="61">
        <f>IF(I3=0,0,IF(I53=0,"Siehe *",IF(I52-I55&lt;0,0,I52-I55)))</f>
        <v>0</v>
      </c>
      <c r="J56" s="61">
        <f>IF(J3=0,0,IF(J53=0,"Siehe *",IF(J52-J55&lt;0,0,J52-J55)))</f>
        <v>0</v>
      </c>
    </row>
    <row r="59" spans="2:10" ht="27" thickBot="1" x14ac:dyDescent="0.3">
      <c r="B59" s="210" t="s">
        <v>164</v>
      </c>
      <c r="C59" s="60">
        <f t="shared" ref="C59" si="20">IF(SUM(D59:J59)=0,,SUM(D59:I59))</f>
        <v>0</v>
      </c>
      <c r="D59" s="215">
        <v>0</v>
      </c>
      <c r="E59" s="215">
        <v>0</v>
      </c>
      <c r="F59" s="215">
        <v>0</v>
      </c>
      <c r="G59" s="215">
        <v>0</v>
      </c>
      <c r="H59" s="215">
        <v>0</v>
      </c>
      <c r="I59" s="215">
        <v>0</v>
      </c>
      <c r="J59" s="215">
        <v>0</v>
      </c>
    </row>
    <row r="60" spans="2:10" ht="15.75" thickTop="1" x14ac:dyDescent="0.25">
      <c r="B60" s="190" t="s">
        <v>61</v>
      </c>
      <c r="C60" s="212">
        <f>IF(ISNUMBER(C56),IF(C56-C59&lt;0,0,C56-C59),0)</f>
        <v>0</v>
      </c>
      <c r="D60" s="212">
        <f>IF(D56&gt;0,IF((D56-D47-D59)&lt;0,0,D56-D47-D59),0)</f>
        <v>0</v>
      </c>
      <c r="E60" s="212">
        <f>IF(E56&gt;0,IF((E56-E47-E59)&lt;0,0,E56-E47-E59),0)</f>
        <v>0</v>
      </c>
      <c r="F60" s="212">
        <f>IF(F56="Siehe *",0,IF(F56&gt;0,IF((F56-F47-F59)&lt;0,0,F56-F47-F59),0))</f>
        <v>0</v>
      </c>
      <c r="G60" s="212">
        <f>IF(G56="Siehe *",0,IF(G56&gt;0,IF((G56-G47-G59)&lt;0,0,G56-G47-G59),0))</f>
        <v>0</v>
      </c>
      <c r="H60" s="212">
        <f>IF(H56="Siehe *",0,IF(H56&gt;0,IF((H56-H47-H59)&lt;0,0,H56-H47-H59),0))</f>
        <v>0</v>
      </c>
      <c r="I60" s="212">
        <f>IF(I56="Siehe *",0,IF(I56&gt;0,IF((I56-I47-I59)&lt;0,0,I56-I47-I59),0))</f>
        <v>0</v>
      </c>
      <c r="J60" s="212">
        <f>IF(J56="Siehe *",0,IF(J56&gt;0,IF((J56-J47-J59)&lt;0,0,J56-J47-J59),0))</f>
        <v>0</v>
      </c>
    </row>
    <row r="61" spans="2:10" ht="42" customHeight="1" x14ac:dyDescent="0.2">
      <c r="B61" s="5" t="str">
        <f>IF(OR(F56="Siehe *",G56="Siehe *",H56="Siehe *",I56="Siehe *",J56="Siehe *"),"* Nicht Teil der BG, da der eigene Bedarf gedeckt ist.","")</f>
        <v/>
      </c>
    </row>
  </sheetData>
  <mergeCells count="2">
    <mergeCell ref="D1:E1"/>
    <mergeCell ref="D50:J50"/>
  </mergeCells>
  <dataValidations count="1">
    <dataValidation type="list" allowBlank="1" showInputMessage="1" showErrorMessage="1" sqref="D16:J16 D18:J18 D20:J20 C24">
      <formula1>"Ja,Nein"</formula1>
    </dataValidation>
  </dataValidations>
  <pageMargins left="0.7" right="0.7" top="0.78740157499999996" bottom="0.78740157499999996" header="0.3" footer="0.3"/>
  <pageSetup paperSize="9" orientation="portrait" horizontalDpi="200" verticalDpi="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'Wohngeld (Rechnung)'!$B$13:$Q$13</xm:f>
          </x14:formula1>
          <xm:sqref>L1</xm:sqref>
        </x14:dataValidation>
        <x14:dataValidation type="list" allowBlank="1" showInputMessage="1" showErrorMessage="1">
          <x14:formula1>
            <xm:f>'Wohngeld (Rechnung)'!$B$380:$B$737</xm:f>
          </x14:formula1>
          <xm:sqref>L2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2"/>
  <sheetViews>
    <sheetView topLeftCell="A6" workbookViewId="0">
      <selection activeCell="C7" sqref="C7"/>
    </sheetView>
  </sheetViews>
  <sheetFormatPr baseColWidth="10" defaultColWidth="11.42578125" defaultRowHeight="12.75" x14ac:dyDescent="0.2"/>
  <cols>
    <col min="2" max="2" width="33.5703125" bestFit="1" customWidth="1"/>
    <col min="3" max="3" width="31.5703125" customWidth="1"/>
    <col min="4" max="4" width="2.5703125" customWidth="1"/>
    <col min="5" max="5" width="25.7109375" bestFit="1" customWidth="1"/>
    <col min="6" max="6" width="25.85546875" customWidth="1"/>
    <col min="7" max="7" width="44" bestFit="1" customWidth="1"/>
    <col min="8" max="8" width="24.28515625" bestFit="1" customWidth="1"/>
    <col min="9" max="9" width="44" bestFit="1" customWidth="1"/>
    <col min="10" max="10" width="24.28515625" bestFit="1" customWidth="1"/>
    <col min="11" max="11" width="39.85546875" bestFit="1" customWidth="1"/>
    <col min="13" max="13" width="25.140625" bestFit="1" customWidth="1"/>
    <col min="15" max="15" width="25.7109375" bestFit="1" customWidth="1"/>
  </cols>
  <sheetData>
    <row r="2" spans="2:10" x14ac:dyDescent="0.2">
      <c r="B2" s="8"/>
    </row>
    <row r="3" spans="2:10" ht="39" thickBot="1" x14ac:dyDescent="0.25">
      <c r="B3" s="38" t="s">
        <v>88</v>
      </c>
      <c r="C3" s="1">
        <f>IF(OR(SUM('1. ALG II Monats-Berechnung'!F39:J39)&gt;0,SUM('1. ALG II Monats-Berechnung'!F44:J44)&gt;0),IF(SUM('1. ALG II Monats-Berechnung'!F39:J39)=0,SUM('1. ALG II Monats-Berechnung'!F44:J44),SUM('1. ALG II Monats-Berechnung'!F39:J39)),)</f>
        <v>0</v>
      </c>
      <c r="G3" s="237" t="str">
        <f>IF(OR('1. ALG II Monats-Berechnung'!F39=1,'1. ALG II Monats-Berechnung'!F44=1),"Einkommen Kind 1","")</f>
        <v/>
      </c>
      <c r="H3" s="238"/>
      <c r="I3" s="237" t="str">
        <f>IF(OR('1. ALG II Monats-Berechnung'!G39=1,'1. ALG II Monats-Berechnung'!G44=1),"Einkommen Kind 2","")</f>
        <v/>
      </c>
      <c r="J3" s="238"/>
    </row>
    <row r="4" spans="2:10" ht="13.5" thickTop="1" x14ac:dyDescent="0.2">
      <c r="B4" s="1" t="s">
        <v>152</v>
      </c>
      <c r="C4" s="1">
        <f>IF(OR(SUM('1. ALG II Monats-Berechnung'!D39:E39)&gt;0,SUM('1. ALG II Monats-Berechnung'!D44:E44)&gt;0),IF(SUM('1. ALG II Monats-Berechnung'!D39:E39)=0,SUM('1. ALG II Monats-Berechnung'!D44:E44),SUM('1. ALG II Monats-Berechnung'!D39:E39)),)</f>
        <v>0</v>
      </c>
      <c r="G4" s="66" t="str">
        <f>IF($C$3&gt;=1,"Erwerbseinkommen netto:","")</f>
        <v/>
      </c>
      <c r="H4" s="191">
        <f>'1. ALG II Monats-Berechnung'!F$34</f>
        <v>0</v>
      </c>
      <c r="I4" s="66" t="str">
        <f>IF($C$3&gt;=2,"Erwerbseinkommen netto:","")</f>
        <v/>
      </c>
      <c r="J4" s="191">
        <f>'1. ALG II Monats-Berechnung'!G34</f>
        <v>0</v>
      </c>
    </row>
    <row r="5" spans="2:10" x14ac:dyDescent="0.2">
      <c r="B5" s="1" t="s">
        <v>89</v>
      </c>
      <c r="C5" s="46">
        <f>IF(H28="Unter Bemessungsgrenze",,IF(C3=0,SUM('1. ALG II Monats-Berechnung'!F5:J5)*170,(SUM('1. ALG II Monats-Berechnung'!F5:J5)-H10-J10-F19-H19-J19)*170))</f>
        <v>0</v>
      </c>
      <c r="D5" s="242" t="str">
        <f>IF(OR(H28="Unter Bemessungsgrenze",C5=0),"",IF(C3=0," Euro für "&amp;SUM('1. ALG II Monats-Berechnung'!F5:J5)-H10-J10-F19-H19-J19&amp;" Kind(er)"," Euro für "&amp;SUM('1. ALG II Monats-Berechnung'!F5:J5)-H10-J10-F19-H19-J19&amp;" Kind(er)"))</f>
        <v/>
      </c>
      <c r="E5" s="242"/>
      <c r="G5" s="1" t="str">
        <f>IF($C$3&gt;=1,"Erwerbseinkommen brutto:","")</f>
        <v/>
      </c>
      <c r="H5" s="39">
        <f>'1. ALG II Monats-Berechnung'!F$33</f>
        <v>0</v>
      </c>
      <c r="I5" s="1" t="str">
        <f>IF($C$3&gt;=2,"Erwerbseinkommen brutto:","")</f>
        <v/>
      </c>
      <c r="J5" s="39">
        <f>'1. ALG II Monats-Berechnung'!G33</f>
        <v>0</v>
      </c>
    </row>
    <row r="6" spans="2:10" ht="13.5" thickBot="1" x14ac:dyDescent="0.25">
      <c r="B6" s="69" t="s">
        <v>90</v>
      </c>
      <c r="C6" s="72" t="str">
        <f>IF(H28="Unter Bemessungsgrenze","Nein",IF((H9+J9+F18+H18+J18+H28+J28)&lt;C5,"Ja","Nein"))</f>
        <v>Nein</v>
      </c>
      <c r="G6" s="1" t="str">
        <f>IF($C$3&gt;=1,"Bereinigtes Einkommen:","")</f>
        <v/>
      </c>
      <c r="H6" s="39">
        <f>'1. ALG II Monats-Berechnung'!F$38</f>
        <v>0</v>
      </c>
      <c r="I6" s="1" t="str">
        <f>IF($C$3&gt;=2,"Bereinigtes Einkommen:","")</f>
        <v/>
      </c>
      <c r="J6" s="39">
        <f>'1. ALG II Monats-Berechnung'!G38</f>
        <v>0</v>
      </c>
    </row>
    <row r="7" spans="2:10" ht="14.25" thickTop="1" thickBot="1" x14ac:dyDescent="0.25">
      <c r="B7" s="71" t="s">
        <v>91</v>
      </c>
      <c r="C7" s="207">
        <f>IF(C6="Ja",C5-H28-IF(H10=0,H9,0)-IF(J10=0,J9,0)-IF(F19=0,F18,0)-IF(H19=0,H18,0)-IF(J19=0,J18,0),)</f>
        <v>0</v>
      </c>
      <c r="G7" s="1" t="str">
        <f>IF($C$3&gt;=1,"Unterhalt:","")</f>
        <v/>
      </c>
      <c r="H7" s="39">
        <f>'1. ALG II Monats-Berechnung'!F$42</f>
        <v>0</v>
      </c>
      <c r="I7" s="1" t="str">
        <f>IF($C$3&gt;=2,"Unterhalt:","")</f>
        <v/>
      </c>
      <c r="J7" s="39">
        <f>'1. ALG II Monats-Berechnung'!G42</f>
        <v>0</v>
      </c>
    </row>
    <row r="8" spans="2:10" ht="14.25" thickTop="1" thickBot="1" x14ac:dyDescent="0.25">
      <c r="G8" s="42" t="str">
        <f>IF($C$3&gt;=1,"Sonstiges Einkommen:","")</f>
        <v/>
      </c>
      <c r="H8" s="60">
        <f>'1. ALG II Monats-Berechnung'!F$41+'1. ALG II Monats-Berechnung'!F$43</f>
        <v>0</v>
      </c>
      <c r="I8" s="42" t="str">
        <f>IF($C$3&gt;=2,"Sonstiges Einkommen:","")</f>
        <v/>
      </c>
      <c r="J8" s="60">
        <f>'1. ALG II Monats-Berechnung'!G41+'1. ALG II Monats-Berechnung'!G43</f>
        <v>0</v>
      </c>
    </row>
    <row r="9" spans="2:10" ht="26.25" thickTop="1" x14ac:dyDescent="0.2">
      <c r="B9" s="70" t="s">
        <v>92</v>
      </c>
      <c r="C9" s="74" t="str">
        <f>IF(C6="Nein","Nein, da generell kein Anspruch besteht.",IF(C7&gt;='1. ALG II Monats-Berechnung'!C60,"Ja",IF((C7+Wohngeld!C9)&gt;='1. ALG II Monats-Berechnung'!C60,"Ja, in Kombination mit Wohngeld.","Nein, da durch die Zahlung kein ALG II-Bezug vermieden würde.")))</f>
        <v>Nein, da generell kein Anspruch besteht.</v>
      </c>
      <c r="E9" s="73"/>
      <c r="G9" s="66" t="str">
        <f>IF(AND($C$3&gt;0,$C$3&lt;=5),"Summe:","")</f>
        <v/>
      </c>
      <c r="H9" s="61">
        <f>H6+H7+H8</f>
        <v>0</v>
      </c>
      <c r="I9" s="66" t="str">
        <f>IF(AND($C$3&gt;1,$C$3&lt;=5),"Summe:","")</f>
        <v/>
      </c>
      <c r="J9" s="61">
        <f>J6+J7+J8</f>
        <v>0</v>
      </c>
    </row>
    <row r="10" spans="2:10" hidden="1" x14ac:dyDescent="0.2">
      <c r="G10" s="8" t="s">
        <v>90</v>
      </c>
      <c r="H10">
        <f>IF(H9&gt;170,1,0)</f>
        <v>0</v>
      </c>
      <c r="J10">
        <f>IF(J9&gt;170,1,0)</f>
        <v>0</v>
      </c>
    </row>
    <row r="12" spans="2:10" ht="13.5" thickBot="1" x14ac:dyDescent="0.25">
      <c r="E12" s="237" t="str">
        <f>IF(OR('1. ALG II Monats-Berechnung'!H39=1,'1. ALG II Monats-Berechnung'!H44=1),"Einkommen Kind 3","")</f>
        <v/>
      </c>
      <c r="F12" s="238"/>
      <c r="G12" s="237" t="str">
        <f>IF(OR('1. ALG II Monats-Berechnung'!I39=1,'1. ALG II Monats-Berechnung'!I44=1),"Einkommen Kind 4","")</f>
        <v/>
      </c>
      <c r="H12" s="238"/>
      <c r="I12" s="237" t="str">
        <f>IF(OR('1. ALG II Monats-Berechnung'!J39=1,'1. ALG II Monats-Berechnung'!J44=1),"Einkommen Kind 5","")</f>
        <v/>
      </c>
      <c r="J12" s="238"/>
    </row>
    <row r="13" spans="2:10" ht="13.5" thickTop="1" x14ac:dyDescent="0.2">
      <c r="E13" s="66" t="str">
        <f>IF($C$3&gt;=3,"Erwerbseinkommen netto:","")</f>
        <v/>
      </c>
      <c r="F13" s="191">
        <f>'1. ALG II Monats-Berechnung'!H$34</f>
        <v>0</v>
      </c>
      <c r="G13" s="66" t="str">
        <f>IF($C$3&gt;=4,"Erwerbseinkommen netto:","")</f>
        <v/>
      </c>
      <c r="H13" s="191">
        <f>'1. ALG II Monats-Berechnung'!I$34</f>
        <v>0</v>
      </c>
      <c r="I13" s="66" t="str">
        <f>IF($C$3&gt;=5,"Erwerbseinkommen netto:","")</f>
        <v/>
      </c>
      <c r="J13" s="191">
        <f>'1. ALG II Monats-Berechnung'!J$34</f>
        <v>0</v>
      </c>
    </row>
    <row r="14" spans="2:10" x14ac:dyDescent="0.2">
      <c r="E14" s="1" t="str">
        <f>IF($C$3&gt;=3,"Erwerbseinkommen brutto:","")</f>
        <v/>
      </c>
      <c r="F14" s="39">
        <f>'1. ALG II Monats-Berechnung'!H$33</f>
        <v>0</v>
      </c>
      <c r="G14" s="1" t="str">
        <f>IF($C$3&gt;=4,"Erwerbseinkommen brutto:","")</f>
        <v/>
      </c>
      <c r="H14" s="39">
        <f>'1. ALG II Monats-Berechnung'!I$33</f>
        <v>0</v>
      </c>
      <c r="I14" s="1" t="str">
        <f>IF($C$3&gt;=5,"Erwerbseinkommen brutto:","")</f>
        <v/>
      </c>
      <c r="J14" s="39">
        <f>'1. ALG II Monats-Berechnung'!J$33</f>
        <v>0</v>
      </c>
    </row>
    <row r="15" spans="2:10" x14ac:dyDescent="0.2">
      <c r="E15" s="1" t="str">
        <f>IF($C$3&gt;=3,"Bereinigtes Einkommen:","")</f>
        <v/>
      </c>
      <c r="F15" s="39">
        <f>'1. ALG II Monats-Berechnung'!H$38</f>
        <v>0</v>
      </c>
      <c r="G15" s="1" t="str">
        <f>IF($C$3&gt;=4,"Bereinigtes Einkommen:","")</f>
        <v/>
      </c>
      <c r="H15" s="39">
        <f>'1. ALG II Monats-Berechnung'!I$38</f>
        <v>0</v>
      </c>
      <c r="I15" s="1" t="str">
        <f>IF($C$3&gt;=5,"Bereinigtes Einkommen:","")</f>
        <v/>
      </c>
      <c r="J15" s="39">
        <f>'1. ALG II Monats-Berechnung'!J$38</f>
        <v>0</v>
      </c>
    </row>
    <row r="16" spans="2:10" x14ac:dyDescent="0.2">
      <c r="E16" s="1" t="str">
        <f>IF($C$3&gt;=3,"Unterhalt:","")</f>
        <v/>
      </c>
      <c r="F16" s="39">
        <f>'1. ALG II Monats-Berechnung'!H$42</f>
        <v>0</v>
      </c>
      <c r="G16" s="1" t="str">
        <f>IF($C$3&gt;=4,"Unterhalt:","")</f>
        <v/>
      </c>
      <c r="H16" s="39">
        <f>'1. ALG II Monats-Berechnung'!I$42</f>
        <v>0</v>
      </c>
      <c r="I16" s="1" t="str">
        <f>IF($C$3&gt;=5,"Unterhalt:","")</f>
        <v/>
      </c>
      <c r="J16" s="39">
        <f>'1. ALG II Monats-Berechnung'!J$42</f>
        <v>0</v>
      </c>
    </row>
    <row r="17" spans="5:10" ht="13.5" thickBot="1" x14ac:dyDescent="0.25">
      <c r="E17" s="42" t="str">
        <f>IF($C$3&gt;=3,"Sonstiges Einkommen:","")</f>
        <v/>
      </c>
      <c r="F17" s="60">
        <f>'1. ALG II Monats-Berechnung'!H$40+'1. ALG II Monats-Berechnung'!H$41+'1. ALG II Monats-Berechnung'!H$43</f>
        <v>0</v>
      </c>
      <c r="G17" s="42" t="str">
        <f>IF($C$3&gt;=4,"Sonstiges Einkommen:","")</f>
        <v/>
      </c>
      <c r="H17" s="60">
        <f>'1. ALG II Monats-Berechnung'!I$41+'1. ALG II Monats-Berechnung'!I$43</f>
        <v>0</v>
      </c>
      <c r="I17" s="42" t="str">
        <f>IF($C$3&gt;=5,"Sonstiges Einkommen:","")</f>
        <v/>
      </c>
      <c r="J17" s="60">
        <f>'1. ALG II Monats-Berechnung'!J$41+'1. ALG II Monats-Berechnung'!J$43</f>
        <v>0</v>
      </c>
    </row>
    <row r="18" spans="5:10" ht="13.5" thickTop="1" x14ac:dyDescent="0.2">
      <c r="E18" s="66" t="str">
        <f>IF(AND($C$3&gt;2,$C$3&lt;=5),"Summe:","")</f>
        <v/>
      </c>
      <c r="F18" s="61">
        <f>F15+F16+F17</f>
        <v>0</v>
      </c>
      <c r="G18" s="66" t="str">
        <f>IF(AND($C$3&gt;3,$C$3&lt;=5),"Summe:","")</f>
        <v/>
      </c>
      <c r="H18" s="61">
        <f>H15+H16+H17</f>
        <v>0</v>
      </c>
      <c r="I18" s="66" t="str">
        <f>IF(AND($C$3&gt;4,$C$3&lt;=5),"Summe:","")</f>
        <v/>
      </c>
      <c r="J18" s="61">
        <f>J15+J16+J17</f>
        <v>0</v>
      </c>
    </row>
    <row r="19" spans="5:10" hidden="1" x14ac:dyDescent="0.2">
      <c r="F19">
        <f>IF(F18&gt;170,1,0)</f>
        <v>0</v>
      </c>
      <c r="H19">
        <f>IF(H18&gt;170,1,0)</f>
        <v>0</v>
      </c>
      <c r="J19">
        <f>IF(J18&gt;170,1,0)</f>
        <v>0</v>
      </c>
    </row>
    <row r="21" spans="5:10" ht="13.5" thickBot="1" x14ac:dyDescent="0.25">
      <c r="G21" s="235" t="str">
        <f>IF($C$4&gt;=1,"Einkommen Elternteil 1","")</f>
        <v/>
      </c>
      <c r="H21" s="236"/>
      <c r="I21" s="235" t="str">
        <f>IF($C$4&gt;=2,"Einkommen Elternteil 2","")</f>
        <v/>
      </c>
      <c r="J21" s="236"/>
    </row>
    <row r="22" spans="5:10" ht="13.5" thickTop="1" x14ac:dyDescent="0.2">
      <c r="G22" s="66" t="str">
        <f>IF($C$4&gt;=1,"Erwerbseinkommen netto:","")</f>
        <v/>
      </c>
      <c r="H22" s="191">
        <f>'1. ALG II Monats-Berechnung'!D34</f>
        <v>0</v>
      </c>
      <c r="I22" s="66" t="str">
        <f>IF($C$4&gt;=2,"Erwerbseinkommen netto:","")</f>
        <v/>
      </c>
      <c r="J22" s="191">
        <f>'1. ALG II Monats-Berechnung'!E34</f>
        <v>0</v>
      </c>
    </row>
    <row r="23" spans="5:10" x14ac:dyDescent="0.2">
      <c r="G23" s="1" t="str">
        <f>IF($C$4&gt;=1,"Erwerbseinkommen brutto:","")</f>
        <v/>
      </c>
      <c r="H23" s="39">
        <f>'1. ALG II Monats-Berechnung'!D33</f>
        <v>0</v>
      </c>
      <c r="I23" s="1" t="str">
        <f>IF($C$4&gt;=2,"Erwerbseinkommen brutto:","")</f>
        <v/>
      </c>
      <c r="J23" s="39">
        <f>'1. ALG II Monats-Berechnung'!E33</f>
        <v>0</v>
      </c>
    </row>
    <row r="24" spans="5:10" x14ac:dyDescent="0.2">
      <c r="G24" s="1" t="str">
        <f>IF($C$4&gt;=1,"Bereinigtes Einkommen:","")</f>
        <v/>
      </c>
      <c r="H24" s="39">
        <f>IF(AND(H23&lt;100,H23&gt;0),0,IF(H23=0,0,IF(H23&lt;=1000,H22-100-((H23-100)*0.2),IF(AND(H23&gt;1000,H23&lt;=1500),H22-100-180-((H23-1000)*0.1),H22-330))))</f>
        <v>0</v>
      </c>
      <c r="I24" s="1" t="str">
        <f>IF($C$4&gt;=2,"Bereinigtes Einkommen:","")</f>
        <v/>
      </c>
      <c r="J24" s="39">
        <f>IF(AND(J23&lt;100,J23&gt;0),0,IF(J23=0,0,IF(J23&lt;=1000,J22-100-((J23-100)*0.2),IF(AND(J23&gt;1000,J23&lt;=1500),J22-100-180-((J23-1000)*0.1),J22-330))))</f>
        <v>0</v>
      </c>
    </row>
    <row r="25" spans="5:10" x14ac:dyDescent="0.2">
      <c r="G25" s="1" t="str">
        <f>IF($C$4&gt;=1,"Unterhalt:","")</f>
        <v/>
      </c>
      <c r="H25" s="39">
        <f>'1. ALG II Monats-Berechnung'!D42</f>
        <v>0</v>
      </c>
      <c r="I25" s="1" t="str">
        <f>IF($C$4&gt;=2,"Unterhalt:","")</f>
        <v/>
      </c>
      <c r="J25" s="39">
        <f>'1. ALG II Monats-Berechnung'!E42</f>
        <v>0</v>
      </c>
    </row>
    <row r="26" spans="5:10" ht="13.5" thickBot="1" x14ac:dyDescent="0.25">
      <c r="G26" s="42" t="str">
        <f>IF($C$4&gt;=1,"Sonstiges Einkommen:","")</f>
        <v/>
      </c>
      <c r="H26" s="60">
        <f>'1. ALG II Monats-Berechnung'!D43</f>
        <v>0</v>
      </c>
      <c r="I26" s="42" t="str">
        <f>IF($C$4&gt;=2,"Sonstiges Einkommen:","")</f>
        <v/>
      </c>
      <c r="J26" s="60">
        <f>'1. ALG II Monats-Berechnung'!E43</f>
        <v>0</v>
      </c>
    </row>
    <row r="27" spans="5:10" ht="14.25" thickTop="1" thickBot="1" x14ac:dyDescent="0.25">
      <c r="G27" s="67" t="str">
        <f>IF(AND($C$4&gt;0,$C$4&lt;=2),"Summe:","")</f>
        <v/>
      </c>
      <c r="H27" s="208">
        <f>H24+H25+H26</f>
        <v>0</v>
      </c>
      <c r="I27" s="67" t="str">
        <f>IF($C$4=2,"Summe:","")</f>
        <v/>
      </c>
      <c r="J27" s="208">
        <f>J24+J25+J26</f>
        <v>0</v>
      </c>
    </row>
    <row r="28" spans="5:10" ht="13.5" thickTop="1" x14ac:dyDescent="0.2">
      <c r="G28" s="66" t="s">
        <v>93</v>
      </c>
      <c r="H28" s="239" t="str">
        <f>IF(AND(G21="",I21=""),"Unter Bemessungsgrenze",IF(AND(G21="Einkommen Elternteil 1",I21=""),IF(H27&gt;=600,IF(H27&lt;=H42,0,IF(H24=0,H27-H42,ROUNDDOWN(ROUNDDOWN((H27-H42)/10,0)/10,0)*10*5)),"Unter Bemessungsgrenze"),IF(AND(G21="Einkommen Elternteil 1",I21="Einkommen Elternteil 2"),IF(H27+J27&gt;=900,IF(H27+J27&lt;=H42+J42,0,IF(H24+J24=0,(H27+J27)-(H42+J42),ROUNDDOWN(ROUNDDOWN(((H27+J27)-(H42+J42))/10,0)/10,0)*10*5)),"Unter Bemessungsgrenze"),)))</f>
        <v>Unter Bemessungsgrenze</v>
      </c>
      <c r="I28" s="240"/>
      <c r="J28" s="241"/>
    </row>
    <row r="30" spans="5:10" ht="13.5" thickBot="1" x14ac:dyDescent="0.25">
      <c r="G30" s="237" t="str">
        <f>IF('1. ALG II Monats-Berechnung'!D3=0,"","Bedarf Elternteil 1")</f>
        <v/>
      </c>
      <c r="H30" s="238"/>
      <c r="I30" s="237" t="str">
        <f>IF('1. ALG II Monats-Berechnung'!E3=0,"","Bedarf Elternteil 2")</f>
        <v/>
      </c>
      <c r="J30" s="238"/>
    </row>
    <row r="31" spans="5:10" ht="13.5" thickTop="1" x14ac:dyDescent="0.2">
      <c r="G31" s="66" t="str">
        <f>IF(G30="","","Regelleistungen:")</f>
        <v/>
      </c>
      <c r="H31" s="191">
        <f>'1. ALG II Monats-Berechnung'!D10</f>
        <v>0</v>
      </c>
      <c r="I31" s="66" t="str">
        <f>IF(I30="","","Regelleistungen:")</f>
        <v/>
      </c>
      <c r="J31" s="191">
        <f>'1. ALG II Monats-Berechnung'!E10</f>
        <v>0</v>
      </c>
    </row>
    <row r="32" spans="5:10" x14ac:dyDescent="0.2">
      <c r="G32" s="65" t="str">
        <f>IF(G30="","","Mehrbedarfe:")</f>
        <v/>
      </c>
      <c r="H32" s="39"/>
      <c r="I32" s="65" t="str">
        <f>IF(I30="","","Mehrbedarfe:")</f>
        <v/>
      </c>
      <c r="J32" s="39"/>
    </row>
    <row r="33" spans="7:10" x14ac:dyDescent="0.2">
      <c r="G33" s="1" t="str">
        <f>IF(G30="","","Schwangerschaft (ab 12. SSW):")</f>
        <v/>
      </c>
      <c r="H33" s="39">
        <f>'1. ALG II Monats-Berechnung'!D15</f>
        <v>0</v>
      </c>
      <c r="I33" s="1" t="str">
        <f>IF(I30="","","Schwangerschaft (ab 12. SSW):")</f>
        <v/>
      </c>
      <c r="J33" s="39">
        <f>'1. ALG II Monats-Berechnung'!E15</f>
        <v>0</v>
      </c>
    </row>
    <row r="34" spans="7:10" x14ac:dyDescent="0.2">
      <c r="G34" s="1" t="str">
        <f>IF(G30="","","Alleinerziehend:")</f>
        <v/>
      </c>
      <c r="H34" s="39">
        <f>IF('1. ALG II Monats-Berechnung'!D13&gt;0,'1. ALG II Monats-Berechnung'!D13,IF('1. ALG II Monats-Berechnung'!D14&gt;0,'1. ALG II Monats-Berechnung'!D14,))</f>
        <v>0</v>
      </c>
      <c r="I34" s="1"/>
      <c r="J34" s="39"/>
    </row>
    <row r="35" spans="7:10" x14ac:dyDescent="0.2">
      <c r="G35" s="1" t="str">
        <f>IF(G30="","","Merkzeichen G:")</f>
        <v/>
      </c>
      <c r="H35" s="39">
        <f>'1. ALG II Monats-Berechnung'!D17+'1. ALG II Monats-Berechnung'!D19</f>
        <v>0</v>
      </c>
      <c r="I35" s="1" t="str">
        <f>IF(I30="","","Merkzeichen G:")</f>
        <v/>
      </c>
      <c r="J35" s="39">
        <f>'1. ALG II Monats-Berechnung'!E17+'1. ALG II Monats-Berechnung'!E19</f>
        <v>0</v>
      </c>
    </row>
    <row r="36" spans="7:10" x14ac:dyDescent="0.2">
      <c r="G36" s="1" t="str">
        <f>IF(G30="","","Mehrbedarf Warmwasser:")</f>
        <v/>
      </c>
      <c r="H36" s="39">
        <f>'1. ALG II Monats-Berechnung'!D23</f>
        <v>0</v>
      </c>
      <c r="I36" s="1" t="str">
        <f>IF(I30="","","Mehrbedarf Warmwasser:")</f>
        <v/>
      </c>
      <c r="J36" s="39">
        <f>'1. ALG II Monats-Berechnung'!E23</f>
        <v>0</v>
      </c>
    </row>
    <row r="37" spans="7:10" hidden="1" x14ac:dyDescent="0.2">
      <c r="G37" s="1" t="str">
        <f>IF(G30="","","Wohnanteil Eltern in Prozent:")</f>
        <v/>
      </c>
      <c r="H37" s="209">
        <f>IF(AND('1. ALG II Monats-Berechnung'!D3&gt;0,'1. ALG II Monats-Berechnung'!E3=0),IF(SUM('1. ALG II Monats-Berechnung'!F5:J5)=1,77.24,IF(SUM('1. ALG II Monats-Berechnung'!F5:J5)=2,62.92,IF(SUM('1. ALG II Monats-Berechnung'!F5:J5)=3,53.08,IF(SUM('1. ALG II Monats-Berechnung'!F5:J5)=4,45.9,IF(SUM('1. ALG II Monats-Berechnung'!F5:J5)=5,40.43,IF(SUM('1. ALG II Monats-Berechnung'!F5:J5)=0,,)))))),IF(AND('1. ALG II Monats-Berechnung'!D3&gt;0,'1. ALG II Monats-Berechnung'!E3&gt;0),IF(SUM('1. ALG II Monats-Berechnung'!F5:J5)=1,83.25,IF(SUM('1. ALG II Monats-Berechnung'!F5:J5)=2,71.3,IF(SUM('1. ALG II Monats-Berechnung'!F5:J5)=3,62.36,IF(SUM('1. ALG II Monats-Berechnung'!F5:J5)=4,55.41,IF(SUM('1. ALG II Monats-Berechnung'!F5:J5)=5,49.85,IF(SUM('1. ALG II Monats-Berechnung'!F5:J5)=0,,)))))),))</f>
        <v>0</v>
      </c>
      <c r="I37" s="1" t="str">
        <f>IF(I30="","","Wohnanteil Eltern in Prozent:")</f>
        <v/>
      </c>
      <c r="J37" s="209">
        <f>IF(AND('1. ALG II Monats-Berechnung'!D3&gt;0,'1. ALG II Monats-Berechnung'!E3&gt;0),IF(SUM('1. ALG II Monats-Berechnung'!F5:J5)=1,83.25,IF(SUM('1. ALG II Monats-Berechnung'!F5:J5)=2,71.3,IF(SUM('1. ALG II Monats-Berechnung'!F5:J5)=3,62.36,IF(SUM('1. ALG II Monats-Berechnung'!F5:J5)=4,55.41,IF(SUM('1. ALG II Monats-Berechnung'!F5:J5)=5,49.85,IF(SUM('1. ALG II Monats-Berechnung'!F5:J5)=0,,)))))),)</f>
        <v>0</v>
      </c>
    </row>
    <row r="38" spans="7:10" x14ac:dyDescent="0.2">
      <c r="G38" s="1" t="str">
        <f>IF(G30="","","Mietanteil Elternteil 1:")</f>
        <v/>
      </c>
      <c r="H38" s="39">
        <f>IF(AND('1. ALG II Monats-Berechnung'!D3&gt;0,'1. ALG II Monats-Berechnung'!E3&gt;0),SUM('1. ALG II Monats-Berechnung'!C26:C28)/100*H37/2,IF(AND('1. ALG II Monats-Berechnung'!D3&gt;0,'1. ALG II Monats-Berechnung'!E3=0),SUM('1. ALG II Monats-Berechnung'!C26:C28)/100*H37,))</f>
        <v>0</v>
      </c>
      <c r="I38" s="1" t="str">
        <f>IF(I30="","","Mietanteil Elternteil 2:")</f>
        <v/>
      </c>
      <c r="J38" s="39">
        <f>IF(AND('1. ALG II Monats-Berechnung'!E3&gt;0,'1. ALG II Monats-Berechnung'!F3&gt;0),SUM('1. ALG II Monats-Berechnung'!C26:C28)/100*J37/2,)</f>
        <v>0</v>
      </c>
    </row>
    <row r="39" spans="7:10" x14ac:dyDescent="0.2">
      <c r="G39" s="1" t="str">
        <f>IF(G30="","","Sozialversicherung:")</f>
        <v/>
      </c>
      <c r="H39" s="39">
        <v>0</v>
      </c>
      <c r="I39" s="1" t="str">
        <f>IF(I30="","","Sozialversicherung:")</f>
        <v/>
      </c>
      <c r="J39" s="39">
        <v>0</v>
      </c>
    </row>
    <row r="40" spans="7:10" x14ac:dyDescent="0.2">
      <c r="G40" s="1" t="str">
        <f>IF(G30="","","Krankenversicherung:")</f>
        <v/>
      </c>
      <c r="H40" s="39">
        <v>0</v>
      </c>
      <c r="I40" s="1" t="str">
        <f>IF(I30="","","Krankenversicherung:")</f>
        <v/>
      </c>
      <c r="J40" s="39">
        <v>0</v>
      </c>
    </row>
    <row r="41" spans="7:10" ht="13.5" thickBot="1" x14ac:dyDescent="0.25">
      <c r="G41" s="42" t="str">
        <f>IF(G30="","","Sonstige:")</f>
        <v/>
      </c>
      <c r="H41" s="60">
        <f>'1. ALG II Monats-Berechnung'!D22+'1. ALG II Monats-Berechnung'!D29+'1. ALG II Monats-Berechnung'!D21</f>
        <v>0</v>
      </c>
      <c r="I41" s="42" t="str">
        <f>IF(I30="","","Sonstige:")</f>
        <v/>
      </c>
      <c r="J41" s="60">
        <f>'1. ALG II Monats-Berechnung'!E22+'1. ALG II Monats-Berechnung'!E29+'1. ALG II Monats-Berechnung'!E21</f>
        <v>0</v>
      </c>
    </row>
    <row r="42" spans="7:10" ht="13.5" thickTop="1" x14ac:dyDescent="0.2">
      <c r="G42" s="66" t="str">
        <f>IF(G30="","","Summe:")</f>
        <v/>
      </c>
      <c r="H42" s="61">
        <f>H41+H40+H39+H38+H36+H35+H34+H33+H31</f>
        <v>0</v>
      </c>
      <c r="I42" s="66" t="str">
        <f>IF(I30="","","Summe:")</f>
        <v/>
      </c>
      <c r="J42" s="61">
        <f>J41+J40+J39+J38+J36+J35+J34+J33+J31</f>
        <v>0</v>
      </c>
    </row>
  </sheetData>
  <mergeCells count="11">
    <mergeCell ref="D5:E5"/>
    <mergeCell ref="G3:H3"/>
    <mergeCell ref="I3:J3"/>
    <mergeCell ref="G12:H12"/>
    <mergeCell ref="E12:F12"/>
    <mergeCell ref="I12:J12"/>
    <mergeCell ref="G21:H21"/>
    <mergeCell ref="I21:J21"/>
    <mergeCell ref="G30:H30"/>
    <mergeCell ref="I30:J30"/>
    <mergeCell ref="H28:J28"/>
  </mergeCells>
  <pageMargins left="0.7" right="0.7" top="0.78740157499999996" bottom="0.78740157499999996" header="0.3" footer="0.3"/>
  <pageSetup paperSize="9" orientation="portrait" horizontalDpi="200" verticalDpi="200" r:id="rId1"/>
  <ignoredErrors>
    <ignoredError sqref="I6 I9 G15 G18 I15 I18 I24 I2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3"/>
  <sheetViews>
    <sheetView workbookViewId="0">
      <selection activeCell="E7" sqref="E7"/>
    </sheetView>
  </sheetViews>
  <sheetFormatPr baseColWidth="10" defaultColWidth="11.42578125" defaultRowHeight="12.75" x14ac:dyDescent="0.2"/>
  <cols>
    <col min="2" max="2" width="26" customWidth="1"/>
    <col min="3" max="3" width="12.7109375" customWidth="1"/>
    <col min="4" max="4" width="41.7109375" customWidth="1"/>
    <col min="5" max="5" width="17" customWidth="1"/>
    <col min="6" max="6" width="12.7109375" customWidth="1"/>
  </cols>
  <sheetData>
    <row r="2" spans="2:5" x14ac:dyDescent="0.2">
      <c r="B2" s="1" t="s">
        <v>94</v>
      </c>
      <c r="C2" s="180" t="str">
        <f>'1. ALG II Monats-Berechnung'!L3</f>
        <v>III</v>
      </c>
      <c r="D2" s="177" t="str">
        <f>IF(C3&gt;0,"Höchstbetrag für Miete und Belastung:","")</f>
        <v/>
      </c>
      <c r="E2" s="173" t="str">
        <f>IF(AND(C3&gt;0,C3&lt;=12),IF(C3=1,'Wohngeld (Rechnung)'!C10,IF(C3=2,'Wohngeld (Rechnung)'!D10,IF(C3=3,'Wohngeld (Rechnung)'!E10,IF(C3=4,'Wohngeld (Rechnung)'!F10,IF(C3=5,'Wohngeld (Rechnung)'!G10,IF(C3=6,'Wohngeld (Rechnung)'!H10,IF(C3=7,'Wohngeld (Rechnung)'!I10,IF(C3=8,'Wohngeld (Rechnung)'!J10,IF(C3=9,'Wohngeld (Rechnung)'!K10,IF(C3=10,'Wohngeld (Rechnung)'!L10,IF(C3=11,'Wohngeld (Rechnung)'!M10,IF(C3=12,'Wohngeld (Rechnung)'!N10,"")))))))))))),IF(C3&gt;12,IF(C2="I",600+71*(C3-5),IF(C2="II",675+81*(C3-5),IF(C2="III",750+91*(C3-5),IF(C2="IV",834+101*(C3-5),IF(C2="V",927+111*(C3-5),IF(C2="VI",1004+126*(C3-5),"")))))),""))</f>
        <v/>
      </c>
    </row>
    <row r="3" spans="2:5" x14ac:dyDescent="0.2">
      <c r="B3" s="1" t="s">
        <v>96</v>
      </c>
      <c r="C3" s="184">
        <f>'1. ALG II Monats-Berechnung'!C5</f>
        <v>0</v>
      </c>
      <c r="D3" s="178"/>
      <c r="E3" s="55"/>
    </row>
    <row r="4" spans="2:5" x14ac:dyDescent="0.2">
      <c r="B4" s="1" t="s">
        <v>97</v>
      </c>
      <c r="C4" s="181">
        <f>('1. ALG II Monats-Berechnung'!C33+'1. ALG II Monats-Berechnung'!C40+'1. ALG II Monats-Berechnung'!C41+'1. ALG II Monats-Berechnung'!C42+'1. ALG II Monats-Berechnung'!C43)*12</f>
        <v>0</v>
      </c>
      <c r="D4" s="178" t="str">
        <f>IF(C4&gt;0,"davon monatlich...","")</f>
        <v/>
      </c>
      <c r="E4" s="55"/>
    </row>
    <row r="5" spans="2:5" x14ac:dyDescent="0.2">
      <c r="B5" s="1" t="s">
        <v>98</v>
      </c>
      <c r="C5" s="181">
        <f>IF(C4&gt;0,C4/12,)</f>
        <v>0</v>
      </c>
      <c r="D5" s="178" t="str">
        <f>IF(C4&gt;0,"Grad der Behinderung von 100 oder § 14 SGB XI?","")</f>
        <v/>
      </c>
      <c r="E5" s="55"/>
    </row>
    <row r="6" spans="2:5" x14ac:dyDescent="0.2">
      <c r="B6" s="1" t="s">
        <v>99</v>
      </c>
      <c r="C6" s="181">
        <f>'1. ALG II Monats-Berechnung'!C26+'1. ALG II Monats-Berechnung'!C27</f>
        <v>0</v>
      </c>
      <c r="D6" s="178" t="str">
        <f>IF(C4&gt;0,"Bundesentschädigungsgesetz?","")</f>
        <v/>
      </c>
      <c r="E6" s="55"/>
    </row>
    <row r="7" spans="2:5" x14ac:dyDescent="0.2">
      <c r="B7" s="172" t="s">
        <v>100</v>
      </c>
      <c r="C7" s="181">
        <f>IF((IF(E5&gt;0,IF(E5&lt;=1500,E5,1500),)+IF(E6&gt;0,IF(E6&lt;=750,E6,750),)+IF(E7="Ja",110,0)+IF(E8&gt;0,IF(E8&lt;=1200,E8,1200),)+IF(E9="Ja",0.1*E12,0)+IF(E10="Ja",0.1*E12,0)+IF(E11="Ja",0.1*E12,0))&gt;=C5,C5,IF(E5&gt;0,IF(E5&lt;=1500,E5,1500),)+IF(E6&gt;0,IF(E6&lt;=750,E6,750),)+IF(E7="Ja",110,0)+IF(E8&gt;0,IF(E8&lt;=1200,E8,1200),)+IF(E9="Ja",0.1*E12,0)+IF(E10="Ja",0.1*E12,0)+IF(E11="Ja",0.1*E12,0))</f>
        <v>0</v>
      </c>
      <c r="D7" s="179" t="str">
        <f>IF(C4&gt;0,"Alleinerziehend nur mit Kindern im Haushalt?","")</f>
        <v/>
      </c>
      <c r="E7" s="55" t="str">
        <f>IF(AND('1. ALG II Monats-Berechnung'!D5=1,'1. ALG II Monats-Berechnung'!E5=0,SUM('1. ALG II Monats-Berechnung'!F5:J5)&gt;0),"Ja","Nein")</f>
        <v>Nein</v>
      </c>
    </row>
    <row r="8" spans="2:5" ht="13.5" thickBot="1" x14ac:dyDescent="0.25">
      <c r="B8" s="176" t="s">
        <v>101</v>
      </c>
      <c r="C8" s="182">
        <f>IF(C7&gt;C5,0,C5-C7)</f>
        <v>0</v>
      </c>
      <c r="D8" s="178" t="str">
        <f>IF(C4&gt;0,"Erwerbseinkommen vom Kind?","")</f>
        <v/>
      </c>
      <c r="E8" s="55">
        <f>SUM('1. ALG II Monats-Berechnung'!F$33:J$33)</f>
        <v>0</v>
      </c>
    </row>
    <row r="9" spans="2:5" ht="13.5" thickTop="1" x14ac:dyDescent="0.2">
      <c r="B9" s="175" t="s">
        <v>102</v>
      </c>
      <c r="C9" s="183">
        <f>IF(C6&lt;=0,0,IF(SUM('Wohngeld (Rechnung)'!C11:'Wohngeld (Rechnung)'!N11)&lt;10,0,IF(SUM('Wohngeld (Rechnung)'!C11:'Wohngeld (Rechnung)'!N11)=0,0,IF(ROUND(SUM('Wohngeld (Rechnung)'!C11:'Wohngeld (Rechnung)'!N11),0)&gt;C6,C6,ROUND(SUM('Wohngeld (Rechnung)'!C11:'Wohngeld (Rechnung)'!N11),0)))))</f>
        <v>0</v>
      </c>
      <c r="D9" s="179" t="str">
        <f>IF(C4&gt;0,"Werden Steuern vom Einkommen gezahlt?","")</f>
        <v/>
      </c>
      <c r="E9" s="55"/>
    </row>
    <row r="10" spans="2:5" x14ac:dyDescent="0.2">
      <c r="D10" s="174" t="str">
        <f>IF(C4&gt;0,"Werden Pflichtbeiträge zur gesetzl. KV* + PV* gezahlt?","")</f>
        <v/>
      </c>
      <c r="E10" s="55"/>
    </row>
    <row r="11" spans="2:5" x14ac:dyDescent="0.2">
      <c r="D11" s="32" t="str">
        <f>IF(C4&gt;0,"Werden Pflichtbeiträge zur gesetzl. RV* gezahlt?","")</f>
        <v/>
      </c>
      <c r="E11" s="55"/>
    </row>
    <row r="12" spans="2:5" x14ac:dyDescent="0.2">
      <c r="D12" s="174" t="str">
        <f>IF(C4&gt;0,"Höhe des Erwerbseinkommens, auf das Steuern, KV, PV und RV gezahlt werden:","")</f>
        <v/>
      </c>
      <c r="E12" s="55">
        <f>SUM('1. ALG II Monats-Berechnung'!D$33:E$33)</f>
        <v>0</v>
      </c>
    </row>
    <row r="13" spans="2:5" x14ac:dyDescent="0.2">
      <c r="D13" s="174" t="str">
        <f>IF(C4&gt;0,"* KV=Krankenversicherung, PV=Pflegeversicherung, RV=Rentenversicherung","")</f>
        <v/>
      </c>
      <c r="E13" s="55"/>
    </row>
  </sheetData>
  <dataValidations count="2">
    <dataValidation type="list" allowBlank="1" showInputMessage="1" showErrorMessage="1" sqref="C2">
      <formula1>"I,II,III,IV,V,VI"</formula1>
    </dataValidation>
    <dataValidation type="list" allowBlank="1" showInputMessage="1" showErrorMessage="1" sqref="E9:E11">
      <formula1>"Ja,Nein"</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72"/>
  <sheetViews>
    <sheetView topLeftCell="A34" workbookViewId="0">
      <selection activeCell="D57" sqref="D57"/>
    </sheetView>
  </sheetViews>
  <sheetFormatPr baseColWidth="10" defaultRowHeight="12.75" x14ac:dyDescent="0.2"/>
  <cols>
    <col min="2" max="2" width="25.140625" customWidth="1"/>
    <col min="3" max="3" width="31.140625" bestFit="1" customWidth="1"/>
    <col min="4" max="4" width="31.140625" customWidth="1"/>
    <col min="5" max="5" width="18.42578125" bestFit="1" customWidth="1"/>
    <col min="6" max="6" width="18.42578125" customWidth="1"/>
    <col min="7" max="7" width="25.28515625" bestFit="1" customWidth="1"/>
    <col min="8" max="8" width="25.28515625" customWidth="1"/>
    <col min="9" max="9" width="19.140625" bestFit="1" customWidth="1"/>
    <col min="10" max="10" width="19.140625" customWidth="1"/>
    <col min="11" max="11" width="18.140625" bestFit="1" customWidth="1"/>
    <col min="12" max="12" width="18.140625" customWidth="1"/>
    <col min="13" max="13" width="17.140625" bestFit="1" customWidth="1"/>
    <col min="16" max="16" width="31.140625" bestFit="1" customWidth="1"/>
    <col min="17" max="20" width="17.140625" bestFit="1" customWidth="1"/>
  </cols>
  <sheetData>
    <row r="2" spans="2:20" x14ac:dyDescent="0.2">
      <c r="B2" s="8" t="s">
        <v>2103</v>
      </c>
      <c r="C2" s="230">
        <f>EOMONTH('1. ALG II Monats-Berechnung'!C1,-1)+1</f>
        <v>43556</v>
      </c>
    </row>
    <row r="3" spans="2:20" x14ac:dyDescent="0.2">
      <c r="B3" s="8" t="s">
        <v>2104</v>
      </c>
      <c r="C3" s="230">
        <f>EOMONTH('1. ALG II Monats-Berechnung'!C1,0)</f>
        <v>43585</v>
      </c>
    </row>
    <row r="4" spans="2:20" ht="38.25" x14ac:dyDescent="0.2">
      <c r="B4" s="195" t="s">
        <v>207</v>
      </c>
      <c r="C4">
        <v>4.6399999999999997</v>
      </c>
    </row>
    <row r="5" spans="2:20" x14ac:dyDescent="0.2">
      <c r="B5" s="188"/>
      <c r="C5" s="187" t="s">
        <v>115</v>
      </c>
      <c r="D5" s="187"/>
      <c r="E5" s="187" t="s">
        <v>189</v>
      </c>
      <c r="F5" s="187"/>
      <c r="G5" s="187" t="s">
        <v>190</v>
      </c>
      <c r="H5" s="187"/>
      <c r="I5" s="187" t="s">
        <v>118</v>
      </c>
      <c r="J5" s="187"/>
      <c r="K5" s="187" t="s">
        <v>119</v>
      </c>
      <c r="L5" s="187"/>
      <c r="M5" s="187" t="s">
        <v>120</v>
      </c>
      <c r="P5" s="181"/>
      <c r="Q5" s="2" t="s">
        <v>111</v>
      </c>
      <c r="R5" s="1" t="s">
        <v>112</v>
      </c>
      <c r="S5" s="1" t="s">
        <v>113</v>
      </c>
      <c r="T5" s="1" t="s">
        <v>114</v>
      </c>
    </row>
    <row r="6" spans="2:20" x14ac:dyDescent="0.2">
      <c r="B6" s="187">
        <v>40909</v>
      </c>
      <c r="C6" s="39">
        <v>374</v>
      </c>
      <c r="D6" s="187">
        <v>40909</v>
      </c>
      <c r="E6" s="39">
        <v>337</v>
      </c>
      <c r="F6" s="187">
        <v>40909</v>
      </c>
      <c r="G6" s="39">
        <v>299</v>
      </c>
      <c r="H6" s="187">
        <v>40909</v>
      </c>
      <c r="I6" s="39">
        <v>287</v>
      </c>
      <c r="J6" s="187">
        <v>40909</v>
      </c>
      <c r="K6" s="39">
        <v>251</v>
      </c>
      <c r="L6" s="187">
        <v>40909</v>
      </c>
      <c r="M6" s="39">
        <v>219</v>
      </c>
      <c r="P6" s="186" t="s">
        <v>115</v>
      </c>
      <c r="Q6" s="62">
        <v>399</v>
      </c>
      <c r="R6" s="39">
        <v>404</v>
      </c>
      <c r="S6" s="39">
        <v>409</v>
      </c>
      <c r="T6" s="39">
        <v>416</v>
      </c>
    </row>
    <row r="7" spans="2:20" x14ac:dyDescent="0.2">
      <c r="B7" s="187">
        <v>41275</v>
      </c>
      <c r="C7" s="39">
        <v>382</v>
      </c>
      <c r="D7" s="187">
        <v>41275</v>
      </c>
      <c r="E7" s="39">
        <v>345</v>
      </c>
      <c r="F7" s="187">
        <v>41275</v>
      </c>
      <c r="G7" s="39">
        <v>306</v>
      </c>
      <c r="H7" s="187">
        <v>41275</v>
      </c>
      <c r="I7" s="39">
        <v>289</v>
      </c>
      <c r="J7" s="187">
        <v>41275</v>
      </c>
      <c r="K7" s="39">
        <v>255</v>
      </c>
      <c r="L7" s="187">
        <v>41275</v>
      </c>
      <c r="M7" s="39">
        <v>224</v>
      </c>
      <c r="P7" s="186" t="s">
        <v>116</v>
      </c>
      <c r="Q7" s="62">
        <v>360</v>
      </c>
      <c r="R7" s="39">
        <v>364</v>
      </c>
      <c r="S7" s="39">
        <v>368</v>
      </c>
      <c r="T7" s="39">
        <v>374</v>
      </c>
    </row>
    <row r="8" spans="2:20" x14ac:dyDescent="0.2">
      <c r="B8" s="187">
        <v>41640</v>
      </c>
      <c r="C8" s="39">
        <v>391</v>
      </c>
      <c r="D8" s="187">
        <v>41640</v>
      </c>
      <c r="E8" s="39">
        <v>353</v>
      </c>
      <c r="F8" s="187">
        <v>41640</v>
      </c>
      <c r="G8" s="39">
        <v>313</v>
      </c>
      <c r="H8" s="187">
        <v>41640</v>
      </c>
      <c r="I8" s="39">
        <v>296</v>
      </c>
      <c r="J8" s="187">
        <v>41640</v>
      </c>
      <c r="K8" s="39">
        <v>261</v>
      </c>
      <c r="L8" s="187">
        <v>41640</v>
      </c>
      <c r="M8" s="39">
        <v>229</v>
      </c>
      <c r="P8" s="186" t="s">
        <v>117</v>
      </c>
      <c r="Q8" s="62">
        <v>320</v>
      </c>
      <c r="R8" s="39">
        <v>324</v>
      </c>
      <c r="S8" s="39">
        <v>327</v>
      </c>
      <c r="T8" s="39">
        <v>332</v>
      </c>
    </row>
    <row r="9" spans="2:20" x14ac:dyDescent="0.2">
      <c r="B9" s="187">
        <v>42005</v>
      </c>
      <c r="C9" s="39">
        <v>399</v>
      </c>
      <c r="D9" s="187">
        <v>42005</v>
      </c>
      <c r="E9" s="39">
        <v>360</v>
      </c>
      <c r="F9" s="187">
        <v>42005</v>
      </c>
      <c r="G9" s="39">
        <v>320</v>
      </c>
      <c r="H9" s="187">
        <v>42005</v>
      </c>
      <c r="I9" s="39">
        <v>302</v>
      </c>
      <c r="J9" s="187">
        <v>42005</v>
      </c>
      <c r="K9" s="39">
        <v>267</v>
      </c>
      <c r="L9" s="187">
        <v>42005</v>
      </c>
      <c r="M9" s="39">
        <v>234</v>
      </c>
      <c r="P9" s="186" t="s">
        <v>118</v>
      </c>
      <c r="Q9" s="62">
        <v>302</v>
      </c>
      <c r="R9" s="39">
        <v>306</v>
      </c>
      <c r="S9" s="39">
        <v>311</v>
      </c>
      <c r="T9" s="39">
        <v>316</v>
      </c>
    </row>
    <row r="10" spans="2:20" x14ac:dyDescent="0.2">
      <c r="B10" s="187">
        <v>42370</v>
      </c>
      <c r="C10" s="39">
        <v>404</v>
      </c>
      <c r="D10" s="187">
        <v>42370</v>
      </c>
      <c r="E10" s="39">
        <v>364</v>
      </c>
      <c r="F10" s="187">
        <v>42370</v>
      </c>
      <c r="G10" s="39">
        <v>324</v>
      </c>
      <c r="H10" s="187">
        <v>42370</v>
      </c>
      <c r="I10" s="39">
        <v>306</v>
      </c>
      <c r="J10" s="187">
        <v>42370</v>
      </c>
      <c r="K10" s="39">
        <v>270</v>
      </c>
      <c r="L10" s="187">
        <v>42370</v>
      </c>
      <c r="M10" s="39">
        <v>237</v>
      </c>
      <c r="P10" s="186" t="s">
        <v>119</v>
      </c>
      <c r="Q10" s="62">
        <v>267</v>
      </c>
      <c r="R10" s="39">
        <v>270</v>
      </c>
      <c r="S10" s="39">
        <v>291</v>
      </c>
      <c r="T10" s="39">
        <v>296</v>
      </c>
    </row>
    <row r="11" spans="2:20" x14ac:dyDescent="0.2">
      <c r="B11" s="187">
        <v>42736</v>
      </c>
      <c r="C11" s="39">
        <v>409</v>
      </c>
      <c r="D11" s="187">
        <v>42736</v>
      </c>
      <c r="E11" s="39">
        <v>368</v>
      </c>
      <c r="F11" s="187">
        <v>42736</v>
      </c>
      <c r="G11" s="39">
        <v>327</v>
      </c>
      <c r="H11" s="187">
        <v>42736</v>
      </c>
      <c r="I11" s="39">
        <v>311</v>
      </c>
      <c r="J11" s="187">
        <v>42736</v>
      </c>
      <c r="K11" s="39">
        <v>291</v>
      </c>
      <c r="L11" s="187">
        <v>42736</v>
      </c>
      <c r="M11" s="39">
        <v>237</v>
      </c>
      <c r="P11" s="186" t="s">
        <v>120</v>
      </c>
      <c r="Q11" s="62">
        <v>234</v>
      </c>
      <c r="R11" s="39">
        <v>237</v>
      </c>
      <c r="S11" s="39">
        <v>237</v>
      </c>
      <c r="T11" s="39">
        <v>240</v>
      </c>
    </row>
    <row r="12" spans="2:20" x14ac:dyDescent="0.2">
      <c r="B12" s="187">
        <v>43101</v>
      </c>
      <c r="C12" s="39">
        <v>416</v>
      </c>
      <c r="D12" s="187">
        <v>43101</v>
      </c>
      <c r="E12" s="39">
        <v>374</v>
      </c>
      <c r="F12" s="187">
        <v>43101</v>
      </c>
      <c r="G12" s="39">
        <v>332</v>
      </c>
      <c r="H12" s="187">
        <v>43101</v>
      </c>
      <c r="I12" s="39">
        <v>316</v>
      </c>
      <c r="J12" s="187">
        <v>43101</v>
      </c>
      <c r="K12" s="39">
        <v>296</v>
      </c>
      <c r="L12" s="187">
        <v>43101</v>
      </c>
      <c r="M12" s="39">
        <v>240</v>
      </c>
    </row>
    <row r="13" spans="2:20" x14ac:dyDescent="0.2">
      <c r="B13" s="187">
        <v>43466</v>
      </c>
      <c r="C13" s="39">
        <v>424</v>
      </c>
      <c r="D13" s="187">
        <v>43466</v>
      </c>
      <c r="E13" s="39">
        <v>382</v>
      </c>
      <c r="F13" s="187">
        <v>43466</v>
      </c>
      <c r="G13" s="39">
        <v>339</v>
      </c>
      <c r="H13" s="187">
        <v>43466</v>
      </c>
      <c r="I13" s="39">
        <v>322</v>
      </c>
      <c r="J13" s="187">
        <v>43466</v>
      </c>
      <c r="K13" s="39">
        <v>302</v>
      </c>
      <c r="L13" s="187">
        <v>43466</v>
      </c>
      <c r="M13" s="39">
        <v>245</v>
      </c>
    </row>
    <row r="14" spans="2:20" x14ac:dyDescent="0.2">
      <c r="B14" s="53" t="s">
        <v>187</v>
      </c>
      <c r="C14" s="189">
        <f>VLOOKUP('1. ALG II Monats-Berechnung'!$C$1,B6:C13,2)</f>
        <v>424</v>
      </c>
      <c r="D14" s="189"/>
      <c r="E14" s="189">
        <f>VLOOKUP('1. ALG II Monats-Berechnung'!$C$1,D6:E13,2)</f>
        <v>382</v>
      </c>
      <c r="F14" s="189"/>
      <c r="G14" s="189">
        <f>VLOOKUP('1. ALG II Monats-Berechnung'!$C$1,F6:G13,2)</f>
        <v>339</v>
      </c>
      <c r="H14" s="189"/>
      <c r="I14" s="189">
        <f>VLOOKUP('1. ALG II Monats-Berechnung'!$C$1,H6:I13,2)</f>
        <v>322</v>
      </c>
      <c r="J14" s="189"/>
      <c r="K14" s="189">
        <f>VLOOKUP('1. ALG II Monats-Berechnung'!$C$1,J6:K13,2)</f>
        <v>302</v>
      </c>
      <c r="L14" s="189"/>
      <c r="M14" s="189">
        <f>VLOOKUP('1. ALG II Monats-Berechnung'!$C$1,L6:M13,2)</f>
        <v>245</v>
      </c>
    </row>
    <row r="15" spans="2:20" x14ac:dyDescent="0.2">
      <c r="B15" s="188"/>
      <c r="C15" s="187" t="s">
        <v>115</v>
      </c>
      <c r="D15" s="187"/>
      <c r="E15" s="187" t="s">
        <v>189</v>
      </c>
      <c r="F15" s="187"/>
      <c r="G15" s="187" t="s">
        <v>190</v>
      </c>
      <c r="H15" s="187"/>
      <c r="I15" s="187" t="s">
        <v>118</v>
      </c>
      <c r="J15" s="187"/>
      <c r="K15" s="187" t="s">
        <v>119</v>
      </c>
      <c r="L15" s="187"/>
      <c r="M15" s="187" t="s">
        <v>120</v>
      </c>
    </row>
    <row r="16" spans="2:20" x14ac:dyDescent="0.2">
      <c r="B16" s="187">
        <v>40909</v>
      </c>
      <c r="C16" s="39">
        <f t="shared" ref="C16:C23" si="0">C6*0.023</f>
        <v>8.6020000000000003</v>
      </c>
      <c r="D16" s="187">
        <v>40909</v>
      </c>
      <c r="E16" s="39">
        <f t="shared" ref="E16:E23" si="1">E6*0.023</f>
        <v>7.7509999999999994</v>
      </c>
      <c r="F16" s="187">
        <v>40909</v>
      </c>
      <c r="G16" s="39">
        <f t="shared" ref="G16:G23" si="2">G6*0.023</f>
        <v>6.8769999999999998</v>
      </c>
      <c r="H16" s="187">
        <v>40909</v>
      </c>
      <c r="I16" s="39">
        <f t="shared" ref="I16:I22" si="3">I6*0.014</f>
        <v>4.0179999999999998</v>
      </c>
      <c r="J16" s="187">
        <v>40909</v>
      </c>
      <c r="K16" s="39">
        <f t="shared" ref="K16:K22" si="4">K6*0.012</f>
        <v>3.012</v>
      </c>
      <c r="L16" s="187">
        <v>40909</v>
      </c>
      <c r="M16" s="39">
        <f t="shared" ref="M16:M22" si="5">M6*0.008</f>
        <v>1.752</v>
      </c>
    </row>
    <row r="17" spans="2:13" x14ac:dyDescent="0.2">
      <c r="B17" s="187">
        <v>41275</v>
      </c>
      <c r="C17" s="39">
        <f t="shared" si="0"/>
        <v>8.7859999999999996</v>
      </c>
      <c r="D17" s="187">
        <v>41275</v>
      </c>
      <c r="E17" s="39">
        <f t="shared" si="1"/>
        <v>7.9349999999999996</v>
      </c>
      <c r="F17" s="187">
        <v>41275</v>
      </c>
      <c r="G17" s="39">
        <f t="shared" si="2"/>
        <v>7.0380000000000003</v>
      </c>
      <c r="H17" s="187">
        <v>41275</v>
      </c>
      <c r="I17" s="39">
        <f t="shared" si="3"/>
        <v>4.0460000000000003</v>
      </c>
      <c r="J17" s="187">
        <v>41275</v>
      </c>
      <c r="K17" s="39">
        <f t="shared" si="4"/>
        <v>3.06</v>
      </c>
      <c r="L17" s="187">
        <v>41275</v>
      </c>
      <c r="M17" s="39">
        <f t="shared" si="5"/>
        <v>1.792</v>
      </c>
    </row>
    <row r="18" spans="2:13" x14ac:dyDescent="0.2">
      <c r="B18" s="187">
        <v>41640</v>
      </c>
      <c r="C18" s="39">
        <f t="shared" si="0"/>
        <v>8.9930000000000003</v>
      </c>
      <c r="D18" s="187">
        <v>41640</v>
      </c>
      <c r="E18" s="39">
        <f t="shared" si="1"/>
        <v>8.1189999999999998</v>
      </c>
      <c r="F18" s="187">
        <v>41640</v>
      </c>
      <c r="G18" s="39">
        <f t="shared" si="2"/>
        <v>7.1989999999999998</v>
      </c>
      <c r="H18" s="187">
        <v>41640</v>
      </c>
      <c r="I18" s="39">
        <f t="shared" si="3"/>
        <v>4.1440000000000001</v>
      </c>
      <c r="J18" s="187">
        <v>41640</v>
      </c>
      <c r="K18" s="39">
        <f t="shared" si="4"/>
        <v>3.1320000000000001</v>
      </c>
      <c r="L18" s="187">
        <v>41640</v>
      </c>
      <c r="M18" s="39">
        <f t="shared" si="5"/>
        <v>1.8320000000000001</v>
      </c>
    </row>
    <row r="19" spans="2:13" x14ac:dyDescent="0.2">
      <c r="B19" s="187">
        <v>42005</v>
      </c>
      <c r="C19" s="39">
        <f t="shared" si="0"/>
        <v>9.1769999999999996</v>
      </c>
      <c r="D19" s="187">
        <v>42005</v>
      </c>
      <c r="E19" s="39">
        <f t="shared" si="1"/>
        <v>8.2799999999999994</v>
      </c>
      <c r="F19" s="187">
        <v>42005</v>
      </c>
      <c r="G19" s="39">
        <f t="shared" si="2"/>
        <v>7.3599999999999994</v>
      </c>
      <c r="H19" s="187">
        <v>42005</v>
      </c>
      <c r="I19" s="39">
        <f t="shared" si="3"/>
        <v>4.2279999999999998</v>
      </c>
      <c r="J19" s="187">
        <v>42005</v>
      </c>
      <c r="K19" s="39">
        <f t="shared" si="4"/>
        <v>3.2040000000000002</v>
      </c>
      <c r="L19" s="187">
        <v>42005</v>
      </c>
      <c r="M19" s="39">
        <f t="shared" si="5"/>
        <v>1.8720000000000001</v>
      </c>
    </row>
    <row r="20" spans="2:13" x14ac:dyDescent="0.2">
      <c r="B20" s="187">
        <v>42370</v>
      </c>
      <c r="C20" s="39">
        <f t="shared" si="0"/>
        <v>9.2919999999999998</v>
      </c>
      <c r="D20" s="187">
        <v>42370</v>
      </c>
      <c r="E20" s="39">
        <f t="shared" si="1"/>
        <v>8.3719999999999999</v>
      </c>
      <c r="F20" s="187">
        <v>42370</v>
      </c>
      <c r="G20" s="39">
        <f t="shared" si="2"/>
        <v>7.452</v>
      </c>
      <c r="H20" s="187">
        <v>42370</v>
      </c>
      <c r="I20" s="39">
        <f t="shared" si="3"/>
        <v>4.2839999999999998</v>
      </c>
      <c r="J20" s="187">
        <v>42370</v>
      </c>
      <c r="K20" s="39">
        <f t="shared" si="4"/>
        <v>3.24</v>
      </c>
      <c r="L20" s="187">
        <v>42370</v>
      </c>
      <c r="M20" s="39">
        <f t="shared" si="5"/>
        <v>1.8960000000000001</v>
      </c>
    </row>
    <row r="21" spans="2:13" x14ac:dyDescent="0.2">
      <c r="B21" s="187">
        <v>42736</v>
      </c>
      <c r="C21" s="39">
        <f t="shared" si="0"/>
        <v>9.407</v>
      </c>
      <c r="D21" s="187">
        <v>42736</v>
      </c>
      <c r="E21" s="39">
        <f t="shared" si="1"/>
        <v>8.4640000000000004</v>
      </c>
      <c r="F21" s="187">
        <v>42736</v>
      </c>
      <c r="G21" s="39">
        <f t="shared" si="2"/>
        <v>7.5209999999999999</v>
      </c>
      <c r="H21" s="187">
        <v>42736</v>
      </c>
      <c r="I21" s="39">
        <f t="shared" si="3"/>
        <v>4.3540000000000001</v>
      </c>
      <c r="J21" s="187">
        <v>42736</v>
      </c>
      <c r="K21" s="39">
        <f t="shared" si="4"/>
        <v>3.492</v>
      </c>
      <c r="L21" s="187">
        <v>42736</v>
      </c>
      <c r="M21" s="39">
        <f t="shared" si="5"/>
        <v>1.8960000000000001</v>
      </c>
    </row>
    <row r="22" spans="2:13" x14ac:dyDescent="0.2">
      <c r="B22" s="187">
        <v>43101</v>
      </c>
      <c r="C22" s="39">
        <f t="shared" si="0"/>
        <v>9.5679999999999996</v>
      </c>
      <c r="D22" s="187">
        <v>43101</v>
      </c>
      <c r="E22" s="39">
        <f t="shared" si="1"/>
        <v>8.6020000000000003</v>
      </c>
      <c r="F22" s="187">
        <v>43101</v>
      </c>
      <c r="G22" s="39">
        <f t="shared" si="2"/>
        <v>7.6360000000000001</v>
      </c>
      <c r="H22" s="187">
        <v>43101</v>
      </c>
      <c r="I22" s="39">
        <f t="shared" si="3"/>
        <v>4.4240000000000004</v>
      </c>
      <c r="J22" s="187">
        <v>43101</v>
      </c>
      <c r="K22" s="39">
        <f t="shared" si="4"/>
        <v>3.552</v>
      </c>
      <c r="L22" s="187">
        <v>43101</v>
      </c>
      <c r="M22" s="39">
        <f t="shared" si="5"/>
        <v>1.92</v>
      </c>
    </row>
    <row r="23" spans="2:13" x14ac:dyDescent="0.2">
      <c r="B23" s="187">
        <v>43466</v>
      </c>
      <c r="C23" s="39">
        <f t="shared" si="0"/>
        <v>9.7520000000000007</v>
      </c>
      <c r="D23" s="187">
        <v>43466</v>
      </c>
      <c r="E23" s="39">
        <f t="shared" si="1"/>
        <v>8.7859999999999996</v>
      </c>
      <c r="F23" s="187">
        <v>43466</v>
      </c>
      <c r="G23" s="39">
        <f t="shared" si="2"/>
        <v>7.7969999999999997</v>
      </c>
      <c r="H23" s="187">
        <v>43466</v>
      </c>
      <c r="I23" s="39">
        <v>4.51</v>
      </c>
      <c r="J23" s="187">
        <v>43466</v>
      </c>
      <c r="K23" s="39">
        <v>3.62</v>
      </c>
      <c r="L23" s="187">
        <v>43466</v>
      </c>
      <c r="M23" s="39">
        <v>1.96</v>
      </c>
    </row>
    <row r="24" spans="2:13" x14ac:dyDescent="0.2">
      <c r="C24" s="189">
        <f>ROUND(VLOOKUP('1. ALG II Monats-Berechnung'!$C$1,B16:C23,2),2)</f>
        <v>9.75</v>
      </c>
      <c r="D24" s="189"/>
      <c r="E24" s="189">
        <f>ROUND(VLOOKUP('1. ALG II Monats-Berechnung'!$C$1,D16:E23,2),2)</f>
        <v>8.7899999999999991</v>
      </c>
      <c r="F24" s="189"/>
      <c r="G24" s="189">
        <f>ROUND(VLOOKUP('1. ALG II Monats-Berechnung'!$C$1,F16:G23,2),2)</f>
        <v>7.8</v>
      </c>
      <c r="H24" s="189"/>
      <c r="I24" s="189">
        <f>ROUND(VLOOKUP('1. ALG II Monats-Berechnung'!$C$1,H16:I23,2),2)</f>
        <v>4.51</v>
      </c>
      <c r="J24" s="189"/>
      <c r="K24" s="189">
        <f>ROUND(VLOOKUP('1. ALG II Monats-Berechnung'!$C$1,J16:K23,2),2)</f>
        <v>3.62</v>
      </c>
      <c r="L24" s="189"/>
      <c r="M24" s="189">
        <f>ROUND(VLOOKUP('1. ALG II Monats-Berechnung'!$C$1,L16:M23,2),2)</f>
        <v>1.96</v>
      </c>
    </row>
    <row r="27" spans="2:13" x14ac:dyDescent="0.2">
      <c r="C27" s="53" t="s">
        <v>2100</v>
      </c>
      <c r="D27" s="53" t="s">
        <v>2101</v>
      </c>
      <c r="E27" s="53" t="s">
        <v>191</v>
      </c>
      <c r="F27" s="53" t="s">
        <v>192</v>
      </c>
      <c r="G27" s="53" t="s">
        <v>193</v>
      </c>
      <c r="H27" s="53" t="s">
        <v>196</v>
      </c>
      <c r="I27" s="53" t="s">
        <v>197</v>
      </c>
      <c r="J27" s="53"/>
    </row>
    <row r="28" spans="2:13" x14ac:dyDescent="0.2">
      <c r="B28" s="8" t="s">
        <v>154</v>
      </c>
      <c r="C28" s="230" t="str">
        <f>IF('1. ALG II Monats-Berechnung'!D4="","",'1. ALG II Monats-Berechnung'!D3)</f>
        <v/>
      </c>
      <c r="D28" s="230" t="str">
        <f>IF('1. ALG II Monats-Berechnung'!E4="","",'1. ALG II Monats-Berechnung'!E3)</f>
        <v/>
      </c>
      <c r="E28" s="230" t="str">
        <f>IF('1. ALG II Monats-Berechnung'!F4="","",'1. ALG II Monats-Berechnung'!F3)</f>
        <v/>
      </c>
      <c r="F28" s="230" t="str">
        <f>IF('1. ALG II Monats-Berechnung'!G4="","",'1. ALG II Monats-Berechnung'!G3)</f>
        <v/>
      </c>
      <c r="G28" s="230" t="str">
        <f>IF('1. ALG II Monats-Berechnung'!H4="","",'1. ALG II Monats-Berechnung'!H3)</f>
        <v/>
      </c>
      <c r="H28" s="230" t="str">
        <f>IF('1. ALG II Monats-Berechnung'!I4="","",'1. ALG II Monats-Berechnung'!I3)</f>
        <v/>
      </c>
      <c r="I28" s="230" t="str">
        <f>IF('1. ALG II Monats-Berechnung'!J4="","",'1. ALG II Monats-Berechnung'!J3)</f>
        <v/>
      </c>
    </row>
    <row r="29" spans="2:13" x14ac:dyDescent="0.2">
      <c r="B29" s="8" t="s">
        <v>2102</v>
      </c>
      <c r="C29" s="230" t="str">
        <f>IF('1. ALG II Monats-Berechnung'!D4="","",DATE(YEAR('1. ALG II Monats-Berechnung'!$C$1),MONTH('1. ALG II Monats-Berechnung'!D3),DAY('1. ALG II Monats-Berechnung'!D3)))</f>
        <v/>
      </c>
      <c r="D29" s="230" t="str">
        <f>IF('1. ALG II Monats-Berechnung'!E4="","",DATE(YEAR('1. ALG II Monats-Berechnung'!$C$1),MONTH('1. ALG II Monats-Berechnung'!E3),DAY('1. ALG II Monats-Berechnung'!E3)))</f>
        <v/>
      </c>
      <c r="E29" s="230" t="str">
        <f>IF('1. ALG II Monats-Berechnung'!F4="","",DATE(YEAR('1. ALG II Monats-Berechnung'!$C$1),MONTH('1. ALG II Monats-Berechnung'!F3),DAY('1. ALG II Monats-Berechnung'!F3)))</f>
        <v/>
      </c>
      <c r="F29" s="230" t="str">
        <f>IF('1. ALG II Monats-Berechnung'!G4="","",DATE(YEAR('1. ALG II Monats-Berechnung'!$C$1),MONTH('1. ALG II Monats-Berechnung'!G3),DAY('1. ALG II Monats-Berechnung'!G3)))</f>
        <v/>
      </c>
      <c r="G29" s="230" t="str">
        <f>IF('1. ALG II Monats-Berechnung'!H4="","",DATE(YEAR('1. ALG II Monats-Berechnung'!$C$1),MONTH('1. ALG II Monats-Berechnung'!H3),DAY('1. ALG II Monats-Berechnung'!H3)))</f>
        <v/>
      </c>
      <c r="H29" s="230" t="str">
        <f>IF('1. ALG II Monats-Berechnung'!I4="","",DATE(YEAR('1. ALG II Monats-Berechnung'!$C$1),MONTH('1. ALG II Monats-Berechnung'!I3),DAY('1. ALG II Monats-Berechnung'!I3)))</f>
        <v/>
      </c>
      <c r="I29" s="230" t="str">
        <f>IF('1. ALG II Monats-Berechnung'!J4="","",DATE(YEAR('1. ALG II Monats-Berechnung'!$C$1),MONTH('1. ALG II Monats-Berechnung'!J3),DAY('1. ALG II Monats-Berechnung'!J3)))</f>
        <v/>
      </c>
    </row>
    <row r="30" spans="2:13" x14ac:dyDescent="0.2">
      <c r="B30" s="8" t="s">
        <v>2105</v>
      </c>
      <c r="C30" t="str">
        <f>IF('1. ALG II Monats-Berechnung'!D4="","",DATEDIF(C28,$C$2,"Y"))</f>
        <v/>
      </c>
      <c r="D30" t="str">
        <f>IF('1. ALG II Monats-Berechnung'!E4="","",DATEDIF(D28,$C$2,"Y"))</f>
        <v/>
      </c>
      <c r="E30" t="str">
        <f>IF('1. ALG II Monats-Berechnung'!F4="","",DATEDIF(E28,$C$2,"Y"))</f>
        <v/>
      </c>
      <c r="F30" t="str">
        <f>IF('1. ALG II Monats-Berechnung'!G4="","",DATEDIF(F28,$C$2,"Y"))</f>
        <v/>
      </c>
      <c r="G30" t="str">
        <f>IF('1. ALG II Monats-Berechnung'!H4="","",DATEDIF(G28,$C$2,"Y"))</f>
        <v/>
      </c>
      <c r="H30" t="str">
        <f>IF('1. ALG II Monats-Berechnung'!I4="","",DATEDIF(H28,$C$2,"Y"))</f>
        <v/>
      </c>
      <c r="I30" t="str">
        <f>IF('1. ALG II Monats-Berechnung'!J4="","",DATEDIF(I28,$C$2,"Y"))</f>
        <v/>
      </c>
    </row>
    <row r="31" spans="2:13" x14ac:dyDescent="0.2">
      <c r="B31" s="8" t="s">
        <v>2106</v>
      </c>
      <c r="C31" t="str">
        <f>IF('1. ALG II Monats-Berechnung'!D$4="","",DATEDIF(C28,$C$3,"Y"))</f>
        <v/>
      </c>
      <c r="D31" t="str">
        <f>IF('1. ALG II Monats-Berechnung'!E$4="","",DATEDIF(D28,$C$3,"Y"))</f>
        <v/>
      </c>
      <c r="E31" t="str">
        <f>IF('1. ALG II Monats-Berechnung'!F$4="","",DATEDIF(E28,$C$3,"Y"))</f>
        <v/>
      </c>
      <c r="F31" t="str">
        <f>IF('1. ALG II Monats-Berechnung'!G$4="","",DATEDIF(F28,$C$3,"Y"))</f>
        <v/>
      </c>
      <c r="G31" t="str">
        <f>IF('1. ALG II Monats-Berechnung'!H$4="","",DATEDIF(G28,$C$3,"Y"))</f>
        <v/>
      </c>
      <c r="H31" t="str">
        <f>IF('1. ALG II Monats-Berechnung'!I$4="","",DATEDIF(H28,$C$3,"Y"))</f>
        <v/>
      </c>
      <c r="I31" t="str">
        <f>IF('1. ALG II Monats-Berechnung'!J$4="","",DATEDIF(I28,$C$3,"Y"))</f>
        <v/>
      </c>
    </row>
    <row r="32" spans="2:13" x14ac:dyDescent="0.2">
      <c r="B32" s="8" t="s">
        <v>2131</v>
      </c>
    </row>
    <row r="33" spans="2:10" x14ac:dyDescent="0.2">
      <c r="B33" s="231" t="s">
        <v>2117</v>
      </c>
      <c r="C33" s="232"/>
      <c r="D33" s="232"/>
      <c r="E33" s="232">
        <f>IF(E30="",,1)</f>
        <v>0</v>
      </c>
      <c r="F33" s="232">
        <f>IF(F30="",,1)</f>
        <v>0</v>
      </c>
      <c r="G33" s="232">
        <f>IF(G30="",,1)</f>
        <v>0</v>
      </c>
      <c r="H33" s="232">
        <f>IF(H30="",,1)</f>
        <v>0</v>
      </c>
      <c r="I33" s="232">
        <f>IF(I30="",,1)</f>
        <v>0</v>
      </c>
      <c r="J33" s="232">
        <f>SUM(E33:I33)</f>
        <v>0</v>
      </c>
    </row>
    <row r="34" spans="2:10" x14ac:dyDescent="0.2">
      <c r="B34" s="8" t="s">
        <v>2128</v>
      </c>
      <c r="E34">
        <f>IF(E30&lt;7,1,0)</f>
        <v>0</v>
      </c>
      <c r="F34">
        <f>IF(F30&lt;7,1,0)</f>
        <v>0</v>
      </c>
      <c r="G34">
        <f>IF(G30&lt;7,1,0)</f>
        <v>0</v>
      </c>
      <c r="H34">
        <f>IF(H30&lt;7,1,0)</f>
        <v>0</v>
      </c>
      <c r="I34">
        <f>IF(I30&lt;7,1,0)</f>
        <v>0</v>
      </c>
      <c r="J34">
        <f>SUM(E34:I34)</f>
        <v>0</v>
      </c>
    </row>
    <row r="35" spans="2:10" x14ac:dyDescent="0.2">
      <c r="B35" s="8" t="s">
        <v>2129</v>
      </c>
      <c r="E35">
        <f>IF(AND(E30&gt;=7,E30&lt;16),1,0)</f>
        <v>0</v>
      </c>
      <c r="F35">
        <f>IF(AND(F30&gt;=7,F30&lt;16),1,0)</f>
        <v>0</v>
      </c>
      <c r="G35">
        <f>IF(AND(G30&gt;=7,G30&lt;16),1,0)</f>
        <v>0</v>
      </c>
      <c r="H35">
        <f>IF(AND(H30&gt;=7,H30&lt;16),1,0)</f>
        <v>0</v>
      </c>
      <c r="I35">
        <f>IF(AND(I30&gt;=7,I30&lt;16),1,0)</f>
        <v>0</v>
      </c>
      <c r="J35">
        <f>SUM(E35:I35)</f>
        <v>0</v>
      </c>
    </row>
    <row r="36" spans="2:10" x14ac:dyDescent="0.2">
      <c r="B36" s="231" t="s">
        <v>2130</v>
      </c>
      <c r="C36" s="232"/>
      <c r="D36" s="232"/>
      <c r="E36" s="232">
        <f>IF(AND(E30&gt;15,E30&lt;18),1,0)</f>
        <v>0</v>
      </c>
      <c r="F36" s="232">
        <f>IF(AND(F30&gt;15,F30&lt;18),1,0)</f>
        <v>0</v>
      </c>
      <c r="G36" s="232">
        <f>IF(AND(G30&gt;15,G30&lt;18),1,0)</f>
        <v>0</v>
      </c>
      <c r="H36" s="232">
        <f>IF(AND(H30&gt;15,H30&lt;18),1,0)</f>
        <v>0</v>
      </c>
      <c r="I36" s="232">
        <f>IF(AND(I30&gt;15,I30&lt;18),1,0)</f>
        <v>0</v>
      </c>
      <c r="J36" s="232">
        <f>SUM(E36:I36)</f>
        <v>0</v>
      </c>
    </row>
    <row r="37" spans="2:10" x14ac:dyDescent="0.2">
      <c r="B37" s="8" t="s">
        <v>2132</v>
      </c>
    </row>
    <row r="38" spans="2:10" x14ac:dyDescent="0.2">
      <c r="B38" s="231" t="s">
        <v>2117</v>
      </c>
      <c r="C38" s="232"/>
      <c r="D38" s="232"/>
      <c r="E38" s="232">
        <f>IF(E31="",,1)</f>
        <v>0</v>
      </c>
      <c r="F38" s="232">
        <f>IF(F31="",,1)</f>
        <v>0</v>
      </c>
      <c r="G38" s="232">
        <f>IF(G31="",,1)</f>
        <v>0</v>
      </c>
      <c r="H38" s="232">
        <f>IF(H31="",,1)</f>
        <v>0</v>
      </c>
      <c r="I38" s="232">
        <f>IF(I31="",,1)</f>
        <v>0</v>
      </c>
      <c r="J38" s="232">
        <f>SUM(E38:I38)</f>
        <v>0</v>
      </c>
    </row>
    <row r="39" spans="2:10" x14ac:dyDescent="0.2">
      <c r="B39" s="8" t="s">
        <v>2128</v>
      </c>
      <c r="E39">
        <f>IF(E31&lt;7,1,0)</f>
        <v>0</v>
      </c>
      <c r="F39">
        <f>IF(F31&lt;7,1,0)</f>
        <v>0</v>
      </c>
      <c r="G39">
        <f>IF(G31&lt;7,1,0)</f>
        <v>0</v>
      </c>
      <c r="H39">
        <f>IF(H31&lt;7,1,0)</f>
        <v>0</v>
      </c>
      <c r="I39">
        <f>IF(I31&lt;7,1,0)</f>
        <v>0</v>
      </c>
      <c r="J39">
        <f>SUM(E39:I39)</f>
        <v>0</v>
      </c>
    </row>
    <row r="40" spans="2:10" x14ac:dyDescent="0.2">
      <c r="B40" s="8" t="s">
        <v>2129</v>
      </c>
      <c r="E40">
        <f>IF(AND(E31&gt;=7,E31&lt;16),1,0)</f>
        <v>0</v>
      </c>
      <c r="F40">
        <f>IF(AND(F31&gt;=7,F31&lt;16),1,0)</f>
        <v>0</v>
      </c>
      <c r="G40">
        <f>IF(AND(G31&gt;=7,G31&lt;16),1,0)</f>
        <v>0</v>
      </c>
      <c r="H40">
        <f>IF(AND(H31&gt;=7,H31&lt;16),1,0)</f>
        <v>0</v>
      </c>
      <c r="I40">
        <f>IF(AND(I31&gt;=7,I31&lt;16),1,0)</f>
        <v>0</v>
      </c>
      <c r="J40">
        <f>SUM(E40:I40)</f>
        <v>0</v>
      </c>
    </row>
    <row r="41" spans="2:10" x14ac:dyDescent="0.2">
      <c r="B41" s="231" t="s">
        <v>2130</v>
      </c>
      <c r="C41" s="232"/>
      <c r="D41" s="232"/>
      <c r="E41" s="232">
        <f>IF(AND(E31&gt;15,E31&lt;18),1,0)</f>
        <v>0</v>
      </c>
      <c r="F41" s="232">
        <f>IF(AND(F31&gt;15,F31&lt;18),1,0)</f>
        <v>0</v>
      </c>
      <c r="G41" s="232">
        <f>IF(AND(G31&gt;15,G31&lt;18),1,0)</f>
        <v>0</v>
      </c>
      <c r="H41" s="232">
        <f>IF(AND(H31&gt;15,H31&lt;18),1,0)</f>
        <v>0</v>
      </c>
      <c r="I41" s="232">
        <f>IF(AND(I31&gt;15,I31&lt;18),1,0)</f>
        <v>0</v>
      </c>
      <c r="J41" s="232">
        <f>SUM(E41:I41)</f>
        <v>0</v>
      </c>
    </row>
    <row r="42" spans="2:10" ht="25.5" x14ac:dyDescent="0.2">
      <c r="B42" s="195" t="s">
        <v>2107</v>
      </c>
      <c r="C42" t="str">
        <f>IF('1. ALG II Monats-Berechnung'!D$4="","",IF(C31-C30=1,"ja","nein"))</f>
        <v/>
      </c>
      <c r="D42" t="str">
        <f>IF('1. ALG II Monats-Berechnung'!E$4="","",IF(D31-D30=1,"ja","nein"))</f>
        <v/>
      </c>
      <c r="E42" t="str">
        <f>IF('1. ALG II Monats-Berechnung'!F$4="","",IF(E31-E30=1,"ja","nein"))</f>
        <v/>
      </c>
      <c r="F42" t="str">
        <f>IF('1. ALG II Monats-Berechnung'!G$4="","",IF(F31-F30=1,"ja","nein"))</f>
        <v/>
      </c>
      <c r="G42" t="str">
        <f>IF('1. ALG II Monats-Berechnung'!H$4="","",IF(G31-G30=1,"ja","nein"))</f>
        <v/>
      </c>
      <c r="H42" t="str">
        <f>IF('1. ALG II Monats-Berechnung'!I$4="","",IF(H31-H30=1,"ja","nein"))</f>
        <v/>
      </c>
      <c r="I42" t="str">
        <f>IF('1. ALG II Monats-Berechnung'!J$4="","",IF(I31-I30=1,"ja","nein"))</f>
        <v/>
      </c>
    </row>
    <row r="43" spans="2:10" x14ac:dyDescent="0.2">
      <c r="B43" s="8" t="s">
        <v>2108</v>
      </c>
      <c r="E43">
        <f>IF(E42="ja",E29-$C$2,)</f>
        <v>0</v>
      </c>
      <c r="F43">
        <f>IF(F42="ja",F29-$C$2,)</f>
        <v>0</v>
      </c>
      <c r="G43">
        <f>IF(G42="ja",G29-$C$2,)</f>
        <v>0</v>
      </c>
      <c r="H43">
        <f>IF(H42="ja",H29-$C$2,)</f>
        <v>0</v>
      </c>
      <c r="I43">
        <f>IF(I42="ja",I29-$C$2,)</f>
        <v>0</v>
      </c>
    </row>
    <row r="44" spans="2:10" x14ac:dyDescent="0.2">
      <c r="B44" s="8" t="s">
        <v>2109</v>
      </c>
      <c r="E44">
        <f>30-E43</f>
        <v>30</v>
      </c>
      <c r="F44">
        <f>30-F43</f>
        <v>30</v>
      </c>
      <c r="G44">
        <f>30-G43</f>
        <v>30</v>
      </c>
      <c r="H44">
        <f>30-H43</f>
        <v>30</v>
      </c>
      <c r="I44">
        <f>30-I43</f>
        <v>30</v>
      </c>
    </row>
    <row r="45" spans="2:10" x14ac:dyDescent="0.2">
      <c r="B45" s="8" t="s">
        <v>2110</v>
      </c>
      <c r="E45" t="str">
        <f>IF('1. ALG II Monats-Berechnung'!F$4="","",ROUND(IF(E$42="ja",IF(E$30&lt;=5,$M$14/30*E$43,IF(E$30&lt;=13,$K$14/30*E$43,IF(E$30&lt;=17,$I$14/30*E$43,IF(E$30&lt;=25,$G$14/30*E$43,)))),IF(E$30&lt;=5,$M$14,IF(E$30&lt;=13,$K$14,IF(E$30&lt;=17,$I$14,IF(E$30&lt;=25,$G$14,))))),2))</f>
        <v/>
      </c>
      <c r="F45" t="str">
        <f>IF('1. ALG II Monats-Berechnung'!G$4="","",ROUND(IF(F$42="ja",IF(F$30&lt;=5,$M$14/30*F$43,IF(F$30&lt;=13,$K$14/30*F$43,IF(F$30&lt;=17,$I$14/30*F$43,IF(F$30&lt;=25,$G$14/30*F$43,)))),IF(F$30&lt;=5,$M$14,IF(F$30&lt;=13,$K$14,IF(F$30&lt;=17,$I$14,IF(F$30&lt;=25,$G$14,))))),2))</f>
        <v/>
      </c>
      <c r="G45" t="str">
        <f>IF('1. ALG II Monats-Berechnung'!H$4="","",ROUND(IF(G$42="ja",IF(G$30&lt;=5,$M$14/30*G$43,IF(G$30&lt;=13,$K$14/30*G$43,IF(G$30&lt;=17,$I$14/30*G$43,IF(G$30&lt;=25,$G$14/30*G$43,)))),IF(G$30&lt;=5,$M$14,IF(G$30&lt;=13,$K$14,IF(G$30&lt;=17,$I$14,IF(G$30&lt;=25,$G$14,))))),2))</f>
        <v/>
      </c>
      <c r="H45" t="str">
        <f>IF('1. ALG II Monats-Berechnung'!I$4="","",ROUND(IF(H$42="ja",IF(H$30&lt;=5,$M$14/30*H$43,IF(H$30&lt;=13,$K$14/30*H$43,IF(H$30&lt;=17,$I$14/30*H$43,IF(H$30&lt;=25,$G$14/30*H$43,)))),IF(H$30&lt;=5,$M$14,IF(H$30&lt;=13,$K$14,IF(H$30&lt;=17,$I$14,IF(H$30&lt;=25,$G$14,))))),2))</f>
        <v/>
      </c>
      <c r="I45" t="str">
        <f>IF('1. ALG II Monats-Berechnung'!J$4="","",ROUND(IF(I$42="ja",IF(I$30&lt;=5,$M$14/30*I$43,IF(I$30&lt;=13,$K$14/30*I$43,IF(I$30&lt;=17,$I$14/30*I$43,IF(I$30&lt;=25,$G$14/30*I$43,)))),IF(I$30&lt;=5,$M$14,IF(I$30&lt;=13,$K$14,IF(I$30&lt;=17,$I$14,IF(I$30&lt;=25,$G$14,))))),2))</f>
        <v/>
      </c>
    </row>
    <row r="46" spans="2:10" x14ac:dyDescent="0.2">
      <c r="B46" s="8" t="s">
        <v>2111</v>
      </c>
      <c r="E46" t="str">
        <f>IF('1. ALG II Monats-Berechnung'!F$4="","",ROUND(IF(E$42="ja",IF(E$31&lt;=5,$M$14/30*E$44,IF(E$31&lt;=13,$K$14/30*E$44,IF(E$31&lt;=17,$I$14/30*E$44,IF(E$31&lt;=25,$G$14/30*E$44,)))),0),2))</f>
        <v/>
      </c>
      <c r="F46" t="str">
        <f>IF('1. ALG II Monats-Berechnung'!G$4="","",ROUND(IF(F$42="ja",IF(F$31&lt;=5,$M$14/30*F$44,IF(F$31&lt;=13,$K$14/30*F$44,IF(F$31&lt;=17,$I$14/30*F$44,IF(F$31&lt;=25,$G$14/30*F$44,)))),0),2))</f>
        <v/>
      </c>
      <c r="G46" t="str">
        <f>IF('1. ALG II Monats-Berechnung'!H$4="","",ROUND(IF(G$42="ja",IF(G$31&lt;=5,$M$14/30*G$44,IF(G$31&lt;=13,$K$14/30*G$44,IF(G$31&lt;=17,$I$14/30*G$44,IF(G$31&lt;=25,$G$14/30*G$44,)))),0),2))</f>
        <v/>
      </c>
      <c r="H46" t="str">
        <f>IF('1. ALG II Monats-Berechnung'!I$4="","",ROUND(IF(H$42="ja",IF(H$31&lt;=5,$M$14/30*H$44,IF(H$31&lt;=13,$K$14/30*H$44,IF(H$31&lt;=17,$I$14/30*H$44,IF(H$31&lt;=25,$G$14/30*H$44,)))),0),2))</f>
        <v/>
      </c>
      <c r="I46" t="str">
        <f>IF('1. ALG II Monats-Berechnung'!J$4="","",ROUND(IF(I$42="ja",IF(I$31&lt;=5,$M$14/30*I$44,IF(I$31&lt;=13,$K$14/30*I$44,IF(I$31&lt;=17,$I$14/30*I$44,IF(I$31&lt;=25,$G$14/30*I$44,)))),0),2))</f>
        <v/>
      </c>
    </row>
    <row r="47" spans="2:10" x14ac:dyDescent="0.2">
      <c r="B47" s="53" t="s">
        <v>2112</v>
      </c>
      <c r="E47" t="str">
        <f>IF('1. ALG II Monats-Berechnung'!F$4="","",IF(E$42="ja",E45+E46,E45))</f>
        <v/>
      </c>
      <c r="F47" t="str">
        <f>IF('1. ALG II Monats-Berechnung'!G$4="","",IF(F$42="ja",F45+F46,F45))</f>
        <v/>
      </c>
      <c r="G47" t="str">
        <f>IF('1. ALG II Monats-Berechnung'!H$4="","",IF(G$42="ja",G45+G46,G45))</f>
        <v/>
      </c>
      <c r="H47" t="str">
        <f>IF('1. ALG II Monats-Berechnung'!I$4="","",IF(H$42="ja",H45+H46,H45))</f>
        <v/>
      </c>
      <c r="I47" t="str">
        <f>IF('1. ALG II Monats-Berechnung'!J$4="","",IF(I$42="ja",I45+I46,I45))</f>
        <v/>
      </c>
    </row>
    <row r="49" spans="2:10" x14ac:dyDescent="0.2">
      <c r="B49" s="8" t="s">
        <v>2113</v>
      </c>
      <c r="E49" t="str">
        <f>IF('1. ALG II Monats-Berechnung'!F$4="","",ROUND(IF(E$42="ja",IF(E$30&lt;=5,$M$24/30*E$43,IF(E$30&lt;=13,$K$24/30*E$43,IF(E$30&lt;=17,$I$24/30*E$43,IF(E$30&lt;=25,$G$24/30*E$43,)))),IF(E$30&lt;=5,$M$24,IF(E$30&lt;=13,$K$24,IF(E$30&lt;=17,$I$24,IF(E$30&lt;=25,$G$24,))))),2))</f>
        <v/>
      </c>
      <c r="F49" t="str">
        <f>IF('1. ALG II Monats-Berechnung'!G$4="","",ROUND(IF(F$42="ja",IF(F$30&lt;=5,$M$24/30*F$43,IF(F$30&lt;=13,$K$24/30*F$43,IF(F$30&lt;=17,$I$24/30*F$43,IF(F$30&lt;=25,$G$24/30*F$43,)))),IF(F$30&lt;=5,$M$24,IF(F$30&lt;=13,$K$24,IF(F$30&lt;=17,$I$24,IF(F$30&lt;=25,$G$24,))))),2))</f>
        <v/>
      </c>
      <c r="G49" t="str">
        <f>IF('1. ALG II Monats-Berechnung'!H$4="","",ROUND(IF(G$42="ja",IF(G$30&lt;=5,$M$24/30*G$43,IF(G$30&lt;=13,$K$24/30*G$43,IF(G$30&lt;=17,$I$24/30*G$43,IF(G$30&lt;=25,$G$24/30*G$43,)))),IF(G$30&lt;=5,$M$24,IF(G$30&lt;=13,$K$24,IF(G$30&lt;=17,$I$24,IF(G$30&lt;=25,$G$24,))))),2))</f>
        <v/>
      </c>
      <c r="H49" t="str">
        <f>IF('1. ALG II Monats-Berechnung'!I$4="","",ROUND(IF(H$42="ja",IF(H$30&lt;=5,$M$24/30*H$43,IF(H$30&lt;=13,$K$24/30*H$43,IF(H$30&lt;=17,$I$24/30*H$43,IF(H$30&lt;=25,$G$24/30*H$43,)))),IF(H$30&lt;=5,$M$24,IF(H$30&lt;=13,$K$24,IF(H$30&lt;=17,$I$24,IF(H$30&lt;=25,$G$24,))))),2))</f>
        <v/>
      </c>
      <c r="I49" t="str">
        <f>IF('1. ALG II Monats-Berechnung'!J$4="","",ROUND(IF(I$42="ja",IF(I$30&lt;=5,$M$24/30*I$43,IF(I$30&lt;=13,$K$24/30*I$43,IF(I$30&lt;=17,$I$24/30*I$43,IF(I$30&lt;=25,$G$24/30*I$43,)))),IF(I$30&lt;=5,$M$24,IF(I$30&lt;=13,$K$24,IF(I$30&lt;=17,$I$24,IF(I$30&lt;=25,$G$24,))))),2))</f>
        <v/>
      </c>
      <c r="J49" t="str">
        <f>IF('1. ALG II Monats-Berechnung'!K$4="","",ROUND(IF(J$42="ja",IF(J$30&lt;=5,$M$24/30*J$43,IF(J$30&lt;=13,$K$24/30*J$43,IF(J$30&lt;=17,$I$24/30*J$43,IF(J$30&lt;=25,$G$24/30*J$43,)))),IF(J$30&lt;=5,$M$24,IF(J$30&lt;=13,$K$24,IF(J$30&lt;=17,$I$24,IF(J$30&lt;=25,$G$24,))))),2))</f>
        <v/>
      </c>
    </row>
    <row r="50" spans="2:10" x14ac:dyDescent="0.2">
      <c r="B50" s="8" t="s">
        <v>2114</v>
      </c>
      <c r="E50" t="str">
        <f>IF('1. ALG II Monats-Berechnung'!F$4="","",ROUND(IF(E$42="ja",IF(E$31&lt;=5,$M$24/30*E$44,IF(E$31&lt;=13,$K$24/30*E$44,IF(E$31&lt;=17,$I$24/30*E$44,IF(E$31&lt;=25,$G$24/30*E$44,)))),0),2))</f>
        <v/>
      </c>
      <c r="F50" t="str">
        <f>IF('1. ALG II Monats-Berechnung'!G$4="","",ROUND(IF(F$42="ja",IF(F$31&lt;=5,$M$24/30*F$44,IF(F$31&lt;=13,$K$24/30*F$44,IF(F$31&lt;=17,$I$24/30*F$44,IF(F$31&lt;=25,$G$24/30*F$44,)))),0),2))</f>
        <v/>
      </c>
      <c r="G50" t="str">
        <f>IF('1. ALG II Monats-Berechnung'!H$4="","",ROUND(IF(G$42="ja",IF(G$31&lt;=5,$M$24/30*G$44,IF(G$31&lt;=13,$K$24/30*G$44,IF(G$31&lt;=17,$I$24/30*G$44,IF(G$31&lt;=25,$G$24/30*G$44,)))),0),2))</f>
        <v/>
      </c>
      <c r="H50" t="str">
        <f>IF('1. ALG II Monats-Berechnung'!I$4="","",ROUND(IF(H$42="ja",IF(H$31&lt;=5,$M$24/30*H$44,IF(H$31&lt;=13,$K$24/30*H$44,IF(H$31&lt;=17,$I$24/30*H$44,IF(H$31&lt;=25,$G$24/30*H$44,)))),0),2))</f>
        <v/>
      </c>
      <c r="I50" t="str">
        <f>IF('1. ALG II Monats-Berechnung'!J$4="","",ROUND(IF(I$42="ja",IF(I$31&lt;=5,$M$24/30*I$44,IF(I$31&lt;=13,$K$24/30*I$44,IF(I$31&lt;=17,$I$24/30*I$44,IF(I$31&lt;=25,$G$24/30*I$44,)))),0),2))</f>
        <v/>
      </c>
      <c r="J50" t="str">
        <f>IF('1. ALG II Monats-Berechnung'!K$4="","",ROUND(IF(J$42="ja",IF(J$31&lt;=5,$M$24/30*J$44,IF(J$31&lt;=13,$K$24/30*J$44,IF(J$31&lt;=17,$I$24/30*J$44,IF(J$31&lt;=25,$G$24/30*J$44,)))),0),2))</f>
        <v/>
      </c>
    </row>
    <row r="51" spans="2:10" x14ac:dyDescent="0.2">
      <c r="B51" s="53" t="s">
        <v>2115</v>
      </c>
      <c r="E51" t="str">
        <f>IF('1. ALG II Monats-Berechnung'!F$4="","",IF(E$42="ja",E49+E50,E49))</f>
        <v/>
      </c>
      <c r="F51" t="str">
        <f>IF('1. ALG II Monats-Berechnung'!G$4="","",IF(F$42="ja",F49+F50,F49))</f>
        <v/>
      </c>
      <c r="G51" t="str">
        <f>IF('1. ALG II Monats-Berechnung'!H$4="","",IF(G$42="ja",G49+G50,G49))</f>
        <v/>
      </c>
      <c r="H51" t="str">
        <f>IF('1. ALG II Monats-Berechnung'!I$4="","",IF(H$42="ja",H49+H50,H49))</f>
        <v/>
      </c>
      <c r="I51" t="str">
        <f>IF('1. ALG II Monats-Berechnung'!J$4="","",IF(I$42="ja",I49+I50,I49))</f>
        <v/>
      </c>
      <c r="J51" t="str">
        <f>IF('1. ALG II Monats-Berechnung'!K$4="","",IF(J$42="ja",J49+J50,J49))</f>
        <v/>
      </c>
    </row>
    <row r="54" spans="2:10" x14ac:dyDescent="0.2">
      <c r="B54" s="53" t="s">
        <v>2116</v>
      </c>
    </row>
    <row r="55" spans="2:10" x14ac:dyDescent="0.2">
      <c r="B55" s="53" t="s">
        <v>2118</v>
      </c>
    </row>
    <row r="56" spans="2:10" x14ac:dyDescent="0.2">
      <c r="B56" t="s">
        <v>2120</v>
      </c>
      <c r="C56">
        <f>IF(AND(E30="",F30="",G30="",H30="",I30=""),0,IF(AND(J34=1),1,0))</f>
        <v>0</v>
      </c>
    </row>
    <row r="57" spans="2:10" x14ac:dyDescent="0.2">
      <c r="B57" t="s">
        <v>2121</v>
      </c>
      <c r="C57">
        <f>IF(AND(E30="",F30="",G30="",H30="",I30=""),0,IF(AND(J33=1,J35=1),1,0))</f>
        <v>0</v>
      </c>
    </row>
    <row r="58" spans="2:10" x14ac:dyDescent="0.2">
      <c r="B58" t="s">
        <v>2122</v>
      </c>
      <c r="C58">
        <f>IF(AND(E30="",F30="",G30="",H30="",I30=""),0,IF(J33=2,IF(J34&gt;0,0,IF(J36&gt;0,0,1)),))</f>
        <v>0</v>
      </c>
    </row>
    <row r="59" spans="2:10" x14ac:dyDescent="0.2">
      <c r="B59" t="s">
        <v>2123</v>
      </c>
      <c r="C59">
        <f>IF(AND(E30="",F30="",G30="",H30="",I30=""),0,IF(AND(J33=1,J36=1),1,0))</f>
        <v>0</v>
      </c>
    </row>
    <row r="60" spans="2:10" x14ac:dyDescent="0.2">
      <c r="B60" t="s">
        <v>2124</v>
      </c>
      <c r="C60">
        <f>IF(AND(E30="",F30="",G30="",H30="",I30=""),0,IF(J33=2,IF(AND(J35=1,J36=1),1,0),))</f>
        <v>0</v>
      </c>
    </row>
    <row r="61" spans="2:10" x14ac:dyDescent="0.2">
      <c r="B61" t="s">
        <v>2125</v>
      </c>
      <c r="C61">
        <f>IF(J33=3,1,0)</f>
        <v>0</v>
      </c>
    </row>
    <row r="62" spans="2:10" x14ac:dyDescent="0.2">
      <c r="B62" t="s">
        <v>2126</v>
      </c>
      <c r="C62">
        <f>IF(J33=4,1,0)</f>
        <v>0</v>
      </c>
    </row>
    <row r="63" spans="2:10" x14ac:dyDescent="0.2">
      <c r="B63" t="s">
        <v>2127</v>
      </c>
      <c r="C63">
        <f>IF(J33=5,1,0)</f>
        <v>0</v>
      </c>
    </row>
    <row r="64" spans="2:10" x14ac:dyDescent="0.2">
      <c r="B64" s="53" t="s">
        <v>2119</v>
      </c>
    </row>
    <row r="65" spans="2:3" x14ac:dyDescent="0.2">
      <c r="B65" t="s">
        <v>2120</v>
      </c>
      <c r="C65">
        <f>IF(AND(E31="",F31="",G31="",H31="",I31=""),0,IF(AND(J39=1),1,0))</f>
        <v>0</v>
      </c>
    </row>
    <row r="66" spans="2:3" x14ac:dyDescent="0.2">
      <c r="B66" t="s">
        <v>2121</v>
      </c>
      <c r="C66">
        <f>IF(AND(E31="",F31="",G31="",H31="",I31=""),0,IF(AND(J38=1,J40=1),1,0))</f>
        <v>0</v>
      </c>
    </row>
    <row r="67" spans="2:3" x14ac:dyDescent="0.2">
      <c r="B67" t="s">
        <v>2122</v>
      </c>
      <c r="C67">
        <f>IF(AND(E31="",F31="",G31="",H31="",I31=""),0,IF(J38=2,IF(J39&gt;0,0,IF(J41&gt;0,0,1)),))</f>
        <v>0</v>
      </c>
    </row>
    <row r="68" spans="2:3" x14ac:dyDescent="0.2">
      <c r="B68" t="s">
        <v>2123</v>
      </c>
      <c r="C68">
        <f>IF(AND(E31="",F31="",G31="",H31="",I31=""),0,IF(AND(J38=1,J41=1),1,0))</f>
        <v>0</v>
      </c>
    </row>
    <row r="69" spans="2:3" x14ac:dyDescent="0.2">
      <c r="B69" t="s">
        <v>2124</v>
      </c>
      <c r="C69">
        <f>IF(AND(E31="",F31="",G31="",H31="",I31=""),0,IF(J38=2,IF(AND(J40=1,J41=1),1,0),))</f>
        <v>0</v>
      </c>
    </row>
    <row r="70" spans="2:3" x14ac:dyDescent="0.2">
      <c r="B70" t="s">
        <v>2125</v>
      </c>
      <c r="C70">
        <f>IF(J38=3,1,0)</f>
        <v>0</v>
      </c>
    </row>
    <row r="71" spans="2:3" x14ac:dyDescent="0.2">
      <c r="B71" t="s">
        <v>2126</v>
      </c>
      <c r="C71">
        <f>IF(J38=4,1,0)</f>
        <v>0</v>
      </c>
    </row>
    <row r="72" spans="2:3" x14ac:dyDescent="0.2">
      <c r="B72" t="s">
        <v>2127</v>
      </c>
      <c r="C72">
        <f>IF(J38=5,1,0)</f>
        <v>0</v>
      </c>
    </row>
  </sheetData>
  <pageMargins left="0.7" right="0.7" top="0.78740157499999996" bottom="0.78740157499999996"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5"/>
  <sheetViews>
    <sheetView workbookViewId="0">
      <selection activeCell="N5" sqref="N5"/>
    </sheetView>
  </sheetViews>
  <sheetFormatPr baseColWidth="10" defaultColWidth="11.42578125" defaultRowHeight="12.75" x14ac:dyDescent="0.2"/>
  <cols>
    <col min="2" max="2" width="32.7109375" customWidth="1"/>
    <col min="9" max="9" width="12.28515625" bestFit="1" customWidth="1"/>
    <col min="15" max="15" width="12.85546875" customWidth="1"/>
  </cols>
  <sheetData>
    <row r="2" spans="2:15" x14ac:dyDescent="0.2">
      <c r="B2" s="78"/>
      <c r="C2" s="79" t="s">
        <v>0</v>
      </c>
      <c r="D2" s="7" t="s">
        <v>1</v>
      </c>
      <c r="E2" s="79" t="s">
        <v>2</v>
      </c>
      <c r="F2" s="79" t="s">
        <v>3</v>
      </c>
      <c r="G2" s="79" t="s">
        <v>4</v>
      </c>
      <c r="H2" s="79" t="s">
        <v>5</v>
      </c>
      <c r="I2" s="7" t="s">
        <v>6</v>
      </c>
      <c r="J2" s="7" t="s">
        <v>7</v>
      </c>
      <c r="K2" s="79" t="s">
        <v>8</v>
      </c>
      <c r="L2" s="79" t="s">
        <v>9</v>
      </c>
      <c r="M2" s="79" t="s">
        <v>10</v>
      </c>
      <c r="N2" s="79" t="s">
        <v>11</v>
      </c>
      <c r="O2" s="80" t="s">
        <v>12</v>
      </c>
    </row>
    <row r="3" spans="2:15" ht="38.25" x14ac:dyDescent="0.2">
      <c r="B3" s="81" t="s">
        <v>13</v>
      </c>
      <c r="C3" s="82"/>
      <c r="D3" s="82"/>
      <c r="E3" s="82"/>
      <c r="F3" s="82"/>
      <c r="G3" s="82"/>
      <c r="H3" s="82"/>
      <c r="I3" s="82"/>
      <c r="J3" s="82"/>
      <c r="K3" s="82"/>
      <c r="L3" s="82"/>
      <c r="M3" s="82"/>
      <c r="N3" s="82"/>
      <c r="O3" s="82"/>
    </row>
    <row r="4" spans="2:15" ht="25.5" x14ac:dyDescent="0.2">
      <c r="B4" s="83" t="s">
        <v>14</v>
      </c>
      <c r="C4" s="68">
        <v>0</v>
      </c>
      <c r="D4" s="68">
        <v>0</v>
      </c>
      <c r="E4" s="68">
        <v>0</v>
      </c>
      <c r="F4" s="68">
        <v>0</v>
      </c>
      <c r="G4" s="68">
        <v>0</v>
      </c>
      <c r="H4" s="68">
        <v>0</v>
      </c>
      <c r="I4" s="68">
        <v>0</v>
      </c>
      <c r="J4" s="68">
        <v>0</v>
      </c>
      <c r="K4" s="68">
        <v>0</v>
      </c>
      <c r="L4" s="68">
        <v>0</v>
      </c>
      <c r="M4" s="68">
        <v>0</v>
      </c>
      <c r="N4" s="68">
        <v>0</v>
      </c>
      <c r="O4" s="84"/>
    </row>
    <row r="5" spans="2:15" ht="25.5" x14ac:dyDescent="0.2">
      <c r="B5" s="47" t="s">
        <v>15</v>
      </c>
      <c r="C5" s="85">
        <v>0</v>
      </c>
      <c r="D5" s="85">
        <v>0</v>
      </c>
      <c r="E5" s="85">
        <v>0</v>
      </c>
      <c r="F5" s="85">
        <v>0</v>
      </c>
      <c r="G5" s="85">
        <v>0</v>
      </c>
      <c r="H5" s="85">
        <v>0</v>
      </c>
      <c r="I5" s="85">
        <v>0</v>
      </c>
      <c r="J5" s="85">
        <v>0</v>
      </c>
      <c r="K5" s="85">
        <v>0</v>
      </c>
      <c r="L5" s="85">
        <v>0</v>
      </c>
      <c r="M5" s="85">
        <v>0</v>
      </c>
      <c r="N5" s="85">
        <v>0</v>
      </c>
      <c r="O5" s="86"/>
    </row>
    <row r="6" spans="2:15" ht="38.25" x14ac:dyDescent="0.2">
      <c r="B6" s="83" t="s">
        <v>16</v>
      </c>
      <c r="C6" s="68">
        <v>0</v>
      </c>
      <c r="D6" s="68">
        <v>0</v>
      </c>
      <c r="E6" s="68">
        <v>0</v>
      </c>
      <c r="F6" s="68">
        <v>0</v>
      </c>
      <c r="G6" s="68">
        <v>0</v>
      </c>
      <c r="H6" s="68">
        <v>0</v>
      </c>
      <c r="I6" s="68">
        <v>0</v>
      </c>
      <c r="J6" s="68">
        <v>0</v>
      </c>
      <c r="K6" s="68">
        <v>0</v>
      </c>
      <c r="L6" s="68">
        <v>0</v>
      </c>
      <c r="M6" s="68">
        <v>0</v>
      </c>
      <c r="N6" s="68">
        <v>0</v>
      </c>
      <c r="O6" s="84"/>
    </row>
    <row r="7" spans="2:15" ht="25.5" x14ac:dyDescent="0.2">
      <c r="B7" s="47" t="s">
        <v>17</v>
      </c>
      <c r="C7" s="85">
        <v>0</v>
      </c>
      <c r="D7" s="85">
        <v>0</v>
      </c>
      <c r="E7" s="85">
        <v>0</v>
      </c>
      <c r="F7" s="85">
        <v>0</v>
      </c>
      <c r="G7" s="85">
        <v>0</v>
      </c>
      <c r="H7" s="85">
        <v>0</v>
      </c>
      <c r="I7" s="85">
        <v>0</v>
      </c>
      <c r="J7" s="85">
        <v>0</v>
      </c>
      <c r="K7" s="85">
        <v>0</v>
      </c>
      <c r="L7" s="85">
        <v>0</v>
      </c>
      <c r="M7" s="85">
        <v>0</v>
      </c>
      <c r="N7" s="85">
        <v>0</v>
      </c>
      <c r="O7" s="86"/>
    </row>
    <row r="8" spans="2:15" ht="25.5" x14ac:dyDescent="0.2">
      <c r="B8" s="83" t="s">
        <v>18</v>
      </c>
      <c r="C8" s="68">
        <v>0</v>
      </c>
      <c r="D8" s="68">
        <v>0</v>
      </c>
      <c r="E8" s="68">
        <v>0</v>
      </c>
      <c r="F8" s="68">
        <v>0</v>
      </c>
      <c r="G8" s="68">
        <v>0</v>
      </c>
      <c r="H8" s="68">
        <v>0</v>
      </c>
      <c r="I8" s="68">
        <v>0</v>
      </c>
      <c r="J8" s="68">
        <v>0</v>
      </c>
      <c r="K8" s="68">
        <v>0</v>
      </c>
      <c r="L8" s="68">
        <v>0</v>
      </c>
      <c r="M8" s="68">
        <v>0</v>
      </c>
      <c r="N8" s="68">
        <v>0</v>
      </c>
      <c r="O8" s="84"/>
    </row>
    <row r="9" spans="2:15" x14ac:dyDescent="0.2">
      <c r="B9" s="47" t="s">
        <v>19</v>
      </c>
      <c r="C9" s="85">
        <v>0</v>
      </c>
      <c r="D9" s="85">
        <v>0</v>
      </c>
      <c r="E9" s="85">
        <v>0</v>
      </c>
      <c r="F9" s="85">
        <v>0</v>
      </c>
      <c r="G9" s="85">
        <v>0</v>
      </c>
      <c r="H9" s="85">
        <v>0</v>
      </c>
      <c r="I9" s="85">
        <v>0</v>
      </c>
      <c r="J9" s="85">
        <v>0</v>
      </c>
      <c r="K9" s="85">
        <v>0</v>
      </c>
      <c r="L9" s="85">
        <v>0</v>
      </c>
      <c r="M9" s="85">
        <v>0</v>
      </c>
      <c r="N9" s="85">
        <v>0</v>
      </c>
      <c r="O9" s="86"/>
    </row>
    <row r="10" spans="2:15" x14ac:dyDescent="0.2">
      <c r="B10" s="87" t="s">
        <v>20</v>
      </c>
      <c r="C10" s="88">
        <v>0</v>
      </c>
      <c r="D10" s="88">
        <v>0</v>
      </c>
      <c r="E10" s="88">
        <v>0</v>
      </c>
      <c r="F10" s="88">
        <v>0</v>
      </c>
      <c r="G10" s="88">
        <v>0</v>
      </c>
      <c r="H10" s="88">
        <v>0</v>
      </c>
      <c r="I10" s="88">
        <v>0</v>
      </c>
      <c r="J10" s="88">
        <v>0</v>
      </c>
      <c r="K10" s="88">
        <v>0</v>
      </c>
      <c r="L10" s="88">
        <v>0</v>
      </c>
      <c r="M10" s="88">
        <v>0</v>
      </c>
      <c r="N10" s="88">
        <v>0</v>
      </c>
      <c r="O10" s="84"/>
    </row>
    <row r="11" spans="2:15" ht="13.5" thickBot="1" x14ac:dyDescent="0.25">
      <c r="B11" s="89" t="s">
        <v>21</v>
      </c>
      <c r="C11" s="90">
        <v>0</v>
      </c>
      <c r="D11" s="90">
        <v>0</v>
      </c>
      <c r="E11" s="90">
        <v>0</v>
      </c>
      <c r="F11" s="90">
        <v>0</v>
      </c>
      <c r="G11" s="90">
        <v>0</v>
      </c>
      <c r="H11" s="90">
        <v>0</v>
      </c>
      <c r="I11" s="90">
        <v>0</v>
      </c>
      <c r="J11" s="90">
        <v>0</v>
      </c>
      <c r="K11" s="90">
        <v>0</v>
      </c>
      <c r="L11" s="90">
        <v>0</v>
      </c>
      <c r="M11" s="90">
        <v>0</v>
      </c>
      <c r="N11" s="90">
        <v>0</v>
      </c>
      <c r="O11" s="91"/>
    </row>
    <row r="12" spans="2:15" ht="13.5" thickTop="1" x14ac:dyDescent="0.2"/>
    <row r="13" spans="2:15" ht="15" x14ac:dyDescent="0.25">
      <c r="I13" s="199" t="s">
        <v>2067</v>
      </c>
      <c r="J13" s="243" t="s">
        <v>1328</v>
      </c>
      <c r="K13" s="243"/>
    </row>
    <row r="14" spans="2:15" ht="15" x14ac:dyDescent="0.25">
      <c r="I14" s="199" t="s">
        <v>206</v>
      </c>
      <c r="J14" s="243" t="s">
        <v>1363</v>
      </c>
      <c r="K14" s="243"/>
    </row>
    <row r="15" spans="2:15" x14ac:dyDescent="0.2">
      <c r="I15" s="1" t="s">
        <v>94</v>
      </c>
      <c r="J15" s="66" t="str">
        <f>IF(J14="","III",VLOOKUP(J14,'Wohngeld (Rechnung)'!$B$380:$C$737,2))</f>
        <v>III</v>
      </c>
    </row>
  </sheetData>
  <mergeCells count="2">
    <mergeCell ref="J13:K13"/>
    <mergeCell ref="J14:K14"/>
  </mergeCells>
  <dataValidations count="2">
    <dataValidation type="list" allowBlank="1" showInputMessage="1" showErrorMessage="1" sqref="O3">
      <formula1>"2015,2016,2017,2018"</formula1>
    </dataValidation>
    <dataValidation type="list" allowBlank="1" showInputMessage="1" showErrorMessage="1" sqref="C3:N3">
      <formula1>"2015,2016,2017,2018,2019"</formula1>
    </dataValidation>
  </dataValidations>
  <pageMargins left="0.7" right="0.7" top="0.78740157499999996" bottom="0.78740157499999996"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'Wohngeld (Rechnung)'!$B$380:$B$737</xm:f>
          </x14:formula1>
          <xm:sqref>J14</xm:sqref>
        </x14:dataValidation>
        <x14:dataValidation type="list" allowBlank="1" showInputMessage="1" showErrorMessage="1">
          <x14:formula1>
            <xm:f>'Wohngeld (Rechnung)'!$B$13:$Q$13</xm:f>
          </x14:formula1>
          <xm:sqref>J13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4"/>
  <sheetViews>
    <sheetView zoomScale="96" zoomScaleNormal="90" workbookViewId="0">
      <selection activeCell="C22" sqref="C22"/>
    </sheetView>
  </sheetViews>
  <sheetFormatPr baseColWidth="10" defaultColWidth="11.42578125" defaultRowHeight="12.75" x14ac:dyDescent="0.2"/>
  <cols>
    <col min="1" max="1" width="3.42578125" style="8" customWidth="1"/>
    <col min="2" max="2" width="31.42578125" style="26" customWidth="1"/>
    <col min="3" max="14" width="22.140625" style="8" customWidth="1"/>
    <col min="15" max="15" width="17" style="8" customWidth="1"/>
    <col min="16" max="16384" width="11.42578125" style="8"/>
  </cols>
  <sheetData>
    <row r="2" spans="2:15" x14ac:dyDescent="0.2">
      <c r="B2" s="26" t="s">
        <v>85</v>
      </c>
      <c r="C2" s="8" t="s">
        <v>0</v>
      </c>
      <c r="D2" s="8" t="s">
        <v>1</v>
      </c>
      <c r="E2" s="8" t="s">
        <v>2</v>
      </c>
      <c r="F2" s="8" t="s">
        <v>3</v>
      </c>
      <c r="G2" s="8" t="s">
        <v>4</v>
      </c>
      <c r="H2" s="8" t="s">
        <v>5</v>
      </c>
      <c r="I2" s="8" t="s">
        <v>6</v>
      </c>
      <c r="J2" s="8" t="s">
        <v>7</v>
      </c>
      <c r="K2" s="8" t="s">
        <v>8</v>
      </c>
      <c r="L2" s="8" t="s">
        <v>22</v>
      </c>
      <c r="M2" s="8" t="s">
        <v>10</v>
      </c>
      <c r="N2" s="8" t="s">
        <v>11</v>
      </c>
      <c r="O2" s="8" t="s">
        <v>12</v>
      </c>
    </row>
    <row r="3" spans="2:15" x14ac:dyDescent="0.2">
      <c r="B3" s="92" t="s">
        <v>23</v>
      </c>
      <c r="C3" s="10">
        <f>IF('2. a) Jahresrechnung BG'!C3=2015,'2. a) Jahresrechnung BG'!C4*RS!$B$2+'2. a) Jahresrechnung BG'!C5*RS!$B$3+'2. a) Jahresrechnung BG'!C6*RS!$B$4+'2. a) Jahresrechnung BG'!C7*RS!$B$5+'2. a) Jahresrechnung BG'!C8*RS!$B$5+'2. a) Jahresrechnung BG'!C9*RS!$B$6+'2. a) Jahresrechnung BG'!C10*RS!$B$6+'2. a) Jahresrechnung BG'!C11*RS!$B$7,IF('2. a) Jahresrechnung BG'!C3=2016,'2. a) Jahresrechnung BG'!C4*RS!$C$2+'2. a) Jahresrechnung BG'!C5*RS!$C$3+'2. a) Jahresrechnung BG'!C6*RS!$C$4+'2. a) Jahresrechnung BG'!C7*RS!$C$5+'2. a) Jahresrechnung BG'!C8*RS!$C$5+'2. a) Jahresrechnung BG'!C9*RS!$C$6+'2. a) Jahresrechnung BG'!C10*RS!$C$6+'2. a) Jahresrechnung BG'!C11*RS!$C$7,IF('2. a) Jahresrechnung BG'!C3=2017,'2. a) Jahresrechnung BG'!C4*RS!$D$2+'2. a) Jahresrechnung BG'!C5*RS!$D$3+'2. a) Jahresrechnung BG'!C6*RS!$D$4+'2. a) Jahresrechnung BG'!C7*RS!$D$5+'2. a) Jahresrechnung BG'!C8*RS!$D$5+'2. a) Jahresrechnung BG'!C9*RS!$D$6+'2. a) Jahresrechnung BG'!C10*RS!$D$6+'2. a) Jahresrechnung BG'!C11*RS!$D$7,IF('2. a) Jahresrechnung BG'!C3=2018,'2. a) Jahresrechnung BG'!C4*RS!$E$2+'2. a) Jahresrechnung BG'!C5*RS!$E$3+'2. a) Jahresrechnung BG'!C6*RS!$E$4+'2. a) Jahresrechnung BG'!C7*RS!$E$5+'2. a) Jahresrechnung BG'!C8*RS!$E$5+'2. a) Jahresrechnung BG'!C9*RS!$E$6+'2. a) Jahresrechnung BG'!C10*RS!$E$6+'2. a) Jahresrechnung BG'!C11*RS!$E$7,'2. a) Jahresrechnung BG'!C4*RS!$F$2+'2. a) Jahresrechnung BG'!C5*RS!$F$3+'2. a) Jahresrechnung BG'!C6*RS!$F$4+'2. a) Jahresrechnung BG'!C7*RS!$F$5+'2. a) Jahresrechnung BG'!C8*RS!$F$5+'2. a) Jahresrechnung BG'!C9*RS!$F$6+'2. a) Jahresrechnung BG'!C10*RS!$F$6+'2. a) Jahresrechnung BG'!C11*RS!$F$7))))</f>
        <v>0</v>
      </c>
      <c r="D3" s="10">
        <f>IF('2. a) Jahresrechnung BG'!D3=2015,'2. a) Jahresrechnung BG'!D4*RS!$B$2+'2. a) Jahresrechnung BG'!D5*RS!$B$3+'2. a) Jahresrechnung BG'!D6*RS!$B$4+'2. a) Jahresrechnung BG'!D7*RS!$B$5+'2. a) Jahresrechnung BG'!D8*RS!$B$5+'2. a) Jahresrechnung BG'!D9*RS!$B$6+'2. a) Jahresrechnung BG'!D10*RS!$B$6+'2. a) Jahresrechnung BG'!D11*RS!$B$7,IF('2. a) Jahresrechnung BG'!D3=2016,'2. a) Jahresrechnung BG'!D4*RS!$C$2+'2. a) Jahresrechnung BG'!D5*RS!$C$3+'2. a) Jahresrechnung BG'!D6*RS!$C$4+'2. a) Jahresrechnung BG'!D7*RS!$C$5+'2. a) Jahresrechnung BG'!D8*RS!$C$5+'2. a) Jahresrechnung BG'!D9*RS!$C$6+'2. a) Jahresrechnung BG'!D10*RS!$C$6+'2. a) Jahresrechnung BG'!D11*RS!$C$7,IF('2. a) Jahresrechnung BG'!D3=2017,'2. a) Jahresrechnung BG'!D4*RS!$D$2+'2. a) Jahresrechnung BG'!D5*RS!$D$3+'2. a) Jahresrechnung BG'!D6*RS!$D$4+'2. a) Jahresrechnung BG'!D7*RS!$D$5+'2. a) Jahresrechnung BG'!D8*RS!$D$5+'2. a) Jahresrechnung BG'!D9*RS!$D$6+'2. a) Jahresrechnung BG'!D10*RS!$D$6+'2. a) Jahresrechnung BG'!D11*RS!$D$7,IF('2. a) Jahresrechnung BG'!D3=2018,'2. a) Jahresrechnung BG'!D4*RS!$E$2+'2. a) Jahresrechnung BG'!D5*RS!$E$3+'2. a) Jahresrechnung BG'!D6*RS!$E$4+'2. a) Jahresrechnung BG'!D7*RS!$E$5+'2. a) Jahresrechnung BG'!D8*RS!$E$5+'2. a) Jahresrechnung BG'!D9*RS!$E$6+'2. a) Jahresrechnung BG'!D10*RS!$E$6+'2. a) Jahresrechnung BG'!D11*RS!$E$7,'2. a) Jahresrechnung BG'!D4*RS!$F$2+'2. a) Jahresrechnung BG'!D5*RS!$F$3+'2. a) Jahresrechnung BG'!D6*RS!$F$4+'2. a) Jahresrechnung BG'!D7*RS!$F$5+'2. a) Jahresrechnung BG'!D8*RS!$F$5+'2. a) Jahresrechnung BG'!D9*RS!$F$6+'2. a) Jahresrechnung BG'!D10*RS!$F$6+'2. a) Jahresrechnung BG'!D11*RS!$F$7))))</f>
        <v>0</v>
      </c>
      <c r="E3" s="10">
        <f>IF('2. a) Jahresrechnung BG'!E3=2015,'2. a) Jahresrechnung BG'!E4*RS!$B$2+'2. a) Jahresrechnung BG'!E5*RS!$B$3+'2. a) Jahresrechnung BG'!E6*RS!$B$4+'2. a) Jahresrechnung BG'!E7*RS!$B$5+'2. a) Jahresrechnung BG'!E8*RS!$B$5+'2. a) Jahresrechnung BG'!E9*RS!$B$6+'2. a) Jahresrechnung BG'!E10*RS!$B$6+'2. a) Jahresrechnung BG'!E11*RS!$B$7,IF('2. a) Jahresrechnung BG'!E3=2016,'2. a) Jahresrechnung BG'!E4*RS!$C$2+'2. a) Jahresrechnung BG'!E5*RS!$C$3+'2. a) Jahresrechnung BG'!E6*RS!$C$4+'2. a) Jahresrechnung BG'!E7*RS!$C$5+'2. a) Jahresrechnung BG'!E8*RS!$C$5+'2. a) Jahresrechnung BG'!E9*RS!$C$6+'2. a) Jahresrechnung BG'!E10*RS!$C$6+'2. a) Jahresrechnung BG'!E11*RS!$C$7,IF('2. a) Jahresrechnung BG'!E3=2017,'2. a) Jahresrechnung BG'!E4*RS!$D$2+'2. a) Jahresrechnung BG'!E5*RS!$D$3+'2. a) Jahresrechnung BG'!E6*RS!$D$4+'2. a) Jahresrechnung BG'!E7*RS!$D$5+'2. a) Jahresrechnung BG'!E8*RS!$D$5+'2. a) Jahresrechnung BG'!E9*RS!$D$6+'2. a) Jahresrechnung BG'!E10*RS!$D$6+'2. a) Jahresrechnung BG'!E11*RS!$D$7,IF('2. a) Jahresrechnung BG'!E3=2018,'2. a) Jahresrechnung BG'!E4*RS!$E$2+'2. a) Jahresrechnung BG'!E5*RS!$E$3+'2. a) Jahresrechnung BG'!E6*RS!$E$4+'2. a) Jahresrechnung BG'!E7*RS!$E$5+'2. a) Jahresrechnung BG'!E8*RS!$E$5+'2. a) Jahresrechnung BG'!E9*RS!$E$6+'2. a) Jahresrechnung BG'!E10*RS!$E$6+'2. a) Jahresrechnung BG'!E11*RS!$E$7,'2. a) Jahresrechnung BG'!E4*RS!$F$2+'2. a) Jahresrechnung BG'!E5*RS!$F$3+'2. a) Jahresrechnung BG'!E6*RS!$F$4+'2. a) Jahresrechnung BG'!E7*RS!$F$5+'2. a) Jahresrechnung BG'!E8*RS!$F$5+'2. a) Jahresrechnung BG'!E9*RS!$F$6+'2. a) Jahresrechnung BG'!E10*RS!$F$6+'2. a) Jahresrechnung BG'!E11*RS!$F$7))))</f>
        <v>0</v>
      </c>
      <c r="F3" s="10">
        <f>IF('2. a) Jahresrechnung BG'!F3=2015,'2. a) Jahresrechnung BG'!F4*RS!$B$2+'2. a) Jahresrechnung BG'!F5*RS!$B$3+'2. a) Jahresrechnung BG'!F6*RS!$B$4+'2. a) Jahresrechnung BG'!F7*RS!$B$5+'2. a) Jahresrechnung BG'!F8*RS!$B$5+'2. a) Jahresrechnung BG'!F9*RS!$B$6+'2. a) Jahresrechnung BG'!F10*RS!$B$6+'2. a) Jahresrechnung BG'!F11*RS!$B$7,IF('2. a) Jahresrechnung BG'!F3=2016,'2. a) Jahresrechnung BG'!F4*RS!$C$2+'2. a) Jahresrechnung BG'!F5*RS!$C$3+'2. a) Jahresrechnung BG'!F6*RS!$C$4+'2. a) Jahresrechnung BG'!F7*RS!$C$5+'2. a) Jahresrechnung BG'!F8*RS!$C$5+'2. a) Jahresrechnung BG'!F9*RS!$C$6+'2. a) Jahresrechnung BG'!F10*RS!$C$6+'2. a) Jahresrechnung BG'!F11*RS!$C$7,IF('2. a) Jahresrechnung BG'!F3=2017,'2. a) Jahresrechnung BG'!F4*RS!$D$2+'2. a) Jahresrechnung BG'!F5*RS!$D$3+'2. a) Jahresrechnung BG'!F6*RS!$D$4+'2. a) Jahresrechnung BG'!F7*RS!$D$5+'2. a) Jahresrechnung BG'!F8*RS!$D$5+'2. a) Jahresrechnung BG'!F9*RS!$D$6+'2. a) Jahresrechnung BG'!F10*RS!$D$6+'2. a) Jahresrechnung BG'!F11*RS!$D$7,IF('2. a) Jahresrechnung BG'!F3=2018,'2. a) Jahresrechnung BG'!F4*RS!$E$2+'2. a) Jahresrechnung BG'!F5*RS!$E$3+'2. a) Jahresrechnung BG'!F6*RS!$E$4+'2. a) Jahresrechnung BG'!F7*RS!$E$5+'2. a) Jahresrechnung BG'!F8*RS!$E$5+'2. a) Jahresrechnung BG'!F9*RS!$E$6+'2. a) Jahresrechnung BG'!F10*RS!$E$6+'2. a) Jahresrechnung BG'!F11*RS!$E$7,'2. a) Jahresrechnung BG'!F4*RS!$F$2+'2. a) Jahresrechnung BG'!F5*RS!$F$3+'2. a) Jahresrechnung BG'!F6*RS!$F$4+'2. a) Jahresrechnung BG'!F7*RS!$F$5+'2. a) Jahresrechnung BG'!F8*RS!$F$5+'2. a) Jahresrechnung BG'!F9*RS!$F$6+'2. a) Jahresrechnung BG'!F10*RS!$F$6+'2. a) Jahresrechnung BG'!F11*RS!$F$7))))</f>
        <v>0</v>
      </c>
      <c r="G3" s="10">
        <f>IF('2. a) Jahresrechnung BG'!G3=2015,'2. a) Jahresrechnung BG'!G4*RS!$B$2+'2. a) Jahresrechnung BG'!G5*RS!$B$3+'2. a) Jahresrechnung BG'!G6*RS!$B$4+'2. a) Jahresrechnung BG'!G7*RS!$B$5+'2. a) Jahresrechnung BG'!G8*RS!$B$5+'2. a) Jahresrechnung BG'!G9*RS!$B$6+'2. a) Jahresrechnung BG'!G10*RS!$B$6+'2. a) Jahresrechnung BG'!G11*RS!$B$7,IF('2. a) Jahresrechnung BG'!G3=2016,'2. a) Jahresrechnung BG'!G4*RS!$C$2+'2. a) Jahresrechnung BG'!G5*RS!$C$3+'2. a) Jahresrechnung BG'!G6*RS!$C$4+'2. a) Jahresrechnung BG'!G7*RS!$C$5+'2. a) Jahresrechnung BG'!G8*RS!$C$5+'2. a) Jahresrechnung BG'!G9*RS!$C$6+'2. a) Jahresrechnung BG'!G10*RS!$C$6+'2. a) Jahresrechnung BG'!G11*RS!$C$7,IF('2. a) Jahresrechnung BG'!G3=2017,'2. a) Jahresrechnung BG'!G4*RS!$D$2+'2. a) Jahresrechnung BG'!G5*RS!$D$3+'2. a) Jahresrechnung BG'!G6*RS!$D$4+'2. a) Jahresrechnung BG'!G7*RS!$D$5+'2. a) Jahresrechnung BG'!G8*RS!$D$5+'2. a) Jahresrechnung BG'!G9*RS!$D$6+'2. a) Jahresrechnung BG'!G10*RS!$D$6+'2. a) Jahresrechnung BG'!G11*RS!$D$7,IF('2. a) Jahresrechnung BG'!G3=2018,'2. a) Jahresrechnung BG'!G4*RS!$E$2+'2. a) Jahresrechnung BG'!G5*RS!$E$3+'2. a) Jahresrechnung BG'!G6*RS!$E$4+'2. a) Jahresrechnung BG'!G7*RS!$E$5+'2. a) Jahresrechnung BG'!G8*RS!$E$5+'2. a) Jahresrechnung BG'!G9*RS!$E$6+'2. a) Jahresrechnung BG'!G10*RS!$E$6+'2. a) Jahresrechnung BG'!G11*RS!$E$7,'2. a) Jahresrechnung BG'!G4*RS!$F$2+'2. a) Jahresrechnung BG'!G5*RS!$F$3+'2. a) Jahresrechnung BG'!G6*RS!$F$4+'2. a) Jahresrechnung BG'!G7*RS!$F$5+'2. a) Jahresrechnung BG'!G8*RS!$F$5+'2. a) Jahresrechnung BG'!G9*RS!$F$6+'2. a) Jahresrechnung BG'!G10*RS!$F$6+'2. a) Jahresrechnung BG'!G11*RS!$F$7))))</f>
        <v>0</v>
      </c>
      <c r="H3" s="10">
        <f>IF('2. a) Jahresrechnung BG'!H3=2015,'2. a) Jahresrechnung BG'!H4*RS!$B$2+'2. a) Jahresrechnung BG'!H5*RS!$B$3+'2. a) Jahresrechnung BG'!H6*RS!$B$4+'2. a) Jahresrechnung BG'!H7*RS!$B$5+'2. a) Jahresrechnung BG'!H8*RS!$B$5+'2. a) Jahresrechnung BG'!H9*RS!$B$6+'2. a) Jahresrechnung BG'!H10*RS!$B$6+'2. a) Jahresrechnung BG'!H11*RS!$B$7,IF('2. a) Jahresrechnung BG'!H3=2016,'2. a) Jahresrechnung BG'!H4*RS!$C$2+'2. a) Jahresrechnung BG'!H5*RS!$C$3+'2. a) Jahresrechnung BG'!H6*RS!$C$4+'2. a) Jahresrechnung BG'!H7*RS!$C$5+'2. a) Jahresrechnung BG'!H8*RS!$C$5+'2. a) Jahresrechnung BG'!H9*RS!$C$6+'2. a) Jahresrechnung BG'!H10*RS!$C$6+'2. a) Jahresrechnung BG'!H11*RS!$C$7,IF('2. a) Jahresrechnung BG'!H3=2017,'2. a) Jahresrechnung BG'!H4*RS!$D$2+'2. a) Jahresrechnung BG'!H5*RS!$D$3+'2. a) Jahresrechnung BG'!H6*RS!$D$4+'2. a) Jahresrechnung BG'!H7*RS!$D$5+'2. a) Jahresrechnung BG'!H8*RS!$D$5+'2. a) Jahresrechnung BG'!H9*RS!$D$6+'2. a) Jahresrechnung BG'!H10*RS!$D$6+'2. a) Jahresrechnung BG'!H11*RS!$D$7,IF('2. a) Jahresrechnung BG'!H3=2018,'2. a) Jahresrechnung BG'!H4*RS!$E$2+'2. a) Jahresrechnung BG'!H5*RS!$E$3+'2. a) Jahresrechnung BG'!H6*RS!$E$4+'2. a) Jahresrechnung BG'!H7*RS!$E$5+'2. a) Jahresrechnung BG'!H8*RS!$E$5+'2. a) Jahresrechnung BG'!H9*RS!$E$6+'2. a) Jahresrechnung BG'!H10*RS!$E$6+'2. a) Jahresrechnung BG'!H11*RS!$E$7,'2. a) Jahresrechnung BG'!H4*RS!$F$2+'2. a) Jahresrechnung BG'!H5*RS!$F$3+'2. a) Jahresrechnung BG'!H6*RS!$F$4+'2. a) Jahresrechnung BG'!H7*RS!$F$5+'2. a) Jahresrechnung BG'!H8*RS!$F$5+'2. a) Jahresrechnung BG'!H9*RS!$F$6+'2. a) Jahresrechnung BG'!H10*RS!$F$6+'2. a) Jahresrechnung BG'!H11*RS!$F$7))))</f>
        <v>0</v>
      </c>
      <c r="I3" s="10">
        <f>IF('2. a) Jahresrechnung BG'!I3=2015,'2. a) Jahresrechnung BG'!I4*RS!$B$2+'2. a) Jahresrechnung BG'!I5*RS!$B$3+'2. a) Jahresrechnung BG'!I6*RS!$B$4+'2. a) Jahresrechnung BG'!I7*RS!$B$5+'2. a) Jahresrechnung BG'!I8*RS!$B$5+'2. a) Jahresrechnung BG'!I9*RS!$B$6+'2. a) Jahresrechnung BG'!I10*RS!$B$6+'2. a) Jahresrechnung BG'!I11*RS!$B$7,IF('2. a) Jahresrechnung BG'!I3=2016,'2. a) Jahresrechnung BG'!I4*RS!$C$2+'2. a) Jahresrechnung BG'!I5*RS!$C$3+'2. a) Jahresrechnung BG'!I6*RS!$C$4+'2. a) Jahresrechnung BG'!I7*RS!$C$5+'2. a) Jahresrechnung BG'!I8*RS!$C$5+'2. a) Jahresrechnung BG'!I9*RS!$C$6+'2. a) Jahresrechnung BG'!I10*RS!$C$6+'2. a) Jahresrechnung BG'!I11*RS!$C$7,IF('2. a) Jahresrechnung BG'!I3=2017,'2. a) Jahresrechnung BG'!I4*RS!$D$2+'2. a) Jahresrechnung BG'!I5*RS!$D$3+'2. a) Jahresrechnung BG'!I6*RS!$D$4+'2. a) Jahresrechnung BG'!I7*RS!$D$5+'2. a) Jahresrechnung BG'!I8*RS!$D$5+'2. a) Jahresrechnung BG'!I9*RS!$D$6+'2. a) Jahresrechnung BG'!I10*RS!$D$6+'2. a) Jahresrechnung BG'!I11*RS!$D$7,IF('2. a) Jahresrechnung BG'!I3=2018,'2. a) Jahresrechnung BG'!I4*RS!$E$2+'2. a) Jahresrechnung BG'!I5*RS!$E$3+'2. a) Jahresrechnung BG'!I6*RS!$E$4+'2. a) Jahresrechnung BG'!I7*RS!$E$5+'2. a) Jahresrechnung BG'!I8*RS!$E$5+'2. a) Jahresrechnung BG'!I9*RS!$E$6+'2. a) Jahresrechnung BG'!I10*RS!$E$6+'2. a) Jahresrechnung BG'!I11*RS!$E$7,'2. a) Jahresrechnung BG'!I4*RS!$F$2+'2. a) Jahresrechnung BG'!I5*RS!$F$3+'2. a) Jahresrechnung BG'!I6*RS!$F$4+'2. a) Jahresrechnung BG'!I7*RS!$F$5+'2. a) Jahresrechnung BG'!I8*RS!$F$5+'2. a) Jahresrechnung BG'!I9*RS!$F$6+'2. a) Jahresrechnung BG'!I10*RS!$F$6+'2. a) Jahresrechnung BG'!I11*RS!$F$7))))</f>
        <v>0</v>
      </c>
      <c r="J3" s="10">
        <f>IF('2. a) Jahresrechnung BG'!J3=2015,'2. a) Jahresrechnung BG'!J4*RS!$B$2+'2. a) Jahresrechnung BG'!J5*RS!$B$3+'2. a) Jahresrechnung BG'!J6*RS!$B$4+'2. a) Jahresrechnung BG'!J7*RS!$B$5+'2. a) Jahresrechnung BG'!J8*RS!$B$5+'2. a) Jahresrechnung BG'!J9*RS!$B$6+'2. a) Jahresrechnung BG'!J10*RS!$B$6+'2. a) Jahresrechnung BG'!J11*RS!$B$7,IF('2. a) Jahresrechnung BG'!J3=2016,'2. a) Jahresrechnung BG'!J4*RS!$C$2+'2. a) Jahresrechnung BG'!J5*RS!$C$3+'2. a) Jahresrechnung BG'!J6*RS!$C$4+'2. a) Jahresrechnung BG'!J7*RS!$C$5+'2. a) Jahresrechnung BG'!J8*RS!$C$5+'2. a) Jahresrechnung BG'!J9*RS!$C$6+'2. a) Jahresrechnung BG'!J10*RS!$C$6+'2. a) Jahresrechnung BG'!J11*RS!$C$7,IF('2. a) Jahresrechnung BG'!J3=2017,'2. a) Jahresrechnung BG'!J4*RS!$D$2+'2. a) Jahresrechnung BG'!J5*RS!$D$3+'2. a) Jahresrechnung BG'!J6*RS!$D$4+'2. a) Jahresrechnung BG'!J7*RS!$D$5+'2. a) Jahresrechnung BG'!J8*RS!$D$5+'2. a) Jahresrechnung BG'!J9*RS!$D$6+'2. a) Jahresrechnung BG'!J10*RS!$D$6+'2. a) Jahresrechnung BG'!J11*RS!$D$7,IF('2. a) Jahresrechnung BG'!J3=2018,'2. a) Jahresrechnung BG'!J4*RS!$E$2+'2. a) Jahresrechnung BG'!J5*RS!$E$3+'2. a) Jahresrechnung BG'!J6*RS!$E$4+'2. a) Jahresrechnung BG'!J7*RS!$E$5+'2. a) Jahresrechnung BG'!J8*RS!$E$5+'2. a) Jahresrechnung BG'!J9*RS!$E$6+'2. a) Jahresrechnung BG'!J10*RS!$E$6+'2. a) Jahresrechnung BG'!J11*RS!$E$7,'2. a) Jahresrechnung BG'!J4*RS!$F$2+'2. a) Jahresrechnung BG'!J5*RS!$F$3+'2. a) Jahresrechnung BG'!J6*RS!$F$4+'2. a) Jahresrechnung BG'!J7*RS!$F$5+'2. a) Jahresrechnung BG'!J8*RS!$F$5+'2. a) Jahresrechnung BG'!J9*RS!$F$6+'2. a) Jahresrechnung BG'!J10*RS!$F$6+'2. a) Jahresrechnung BG'!J11*RS!$F$7))))</f>
        <v>0</v>
      </c>
      <c r="K3" s="10">
        <f>IF('2. a) Jahresrechnung BG'!K3=2015,'2. a) Jahresrechnung BG'!K4*RS!$B$2+'2. a) Jahresrechnung BG'!K5*RS!$B$3+'2. a) Jahresrechnung BG'!K6*RS!$B$4+'2. a) Jahresrechnung BG'!K7*RS!$B$5+'2. a) Jahresrechnung BG'!K8*RS!$B$5+'2. a) Jahresrechnung BG'!K9*RS!$B$6+'2. a) Jahresrechnung BG'!K10*RS!$B$6+'2. a) Jahresrechnung BG'!K11*RS!$B$7,IF('2. a) Jahresrechnung BG'!K3=2016,'2. a) Jahresrechnung BG'!K4*RS!$C$2+'2. a) Jahresrechnung BG'!K5*RS!$C$3+'2. a) Jahresrechnung BG'!K6*RS!$C$4+'2. a) Jahresrechnung BG'!K7*RS!$C$5+'2. a) Jahresrechnung BG'!K8*RS!$C$5+'2. a) Jahresrechnung BG'!K9*RS!$C$6+'2. a) Jahresrechnung BG'!K10*RS!$C$6+'2. a) Jahresrechnung BG'!K11*RS!$C$7,IF('2. a) Jahresrechnung BG'!K3=2017,'2. a) Jahresrechnung BG'!K4*RS!$D$2+'2. a) Jahresrechnung BG'!K5*RS!$D$3+'2. a) Jahresrechnung BG'!K6*RS!$D$4+'2. a) Jahresrechnung BG'!K7*RS!$D$5+'2. a) Jahresrechnung BG'!K8*RS!$D$5+'2. a) Jahresrechnung BG'!K9*RS!$D$6+'2. a) Jahresrechnung BG'!K10*RS!$D$6+'2. a) Jahresrechnung BG'!K11*RS!$D$7,IF('2. a) Jahresrechnung BG'!K3=2018,'2. a) Jahresrechnung BG'!K4*RS!$E$2+'2. a) Jahresrechnung BG'!K5*RS!$E$3+'2. a) Jahresrechnung BG'!K6*RS!$E$4+'2. a) Jahresrechnung BG'!K7*RS!$E$5+'2. a) Jahresrechnung BG'!K8*RS!$E$5+'2. a) Jahresrechnung BG'!K9*RS!$E$6+'2. a) Jahresrechnung BG'!K10*RS!$E$6+'2. a) Jahresrechnung BG'!K11*RS!$E$7,'2. a) Jahresrechnung BG'!K4*RS!$F$2+'2. a) Jahresrechnung BG'!K5*RS!$F$3+'2. a) Jahresrechnung BG'!K6*RS!$F$4+'2. a) Jahresrechnung BG'!K7*RS!$F$5+'2. a) Jahresrechnung BG'!K8*RS!$F$5+'2. a) Jahresrechnung BG'!K9*RS!$F$6+'2. a) Jahresrechnung BG'!K10*RS!$F$6+'2. a) Jahresrechnung BG'!K11*RS!$F$7))))</f>
        <v>0</v>
      </c>
      <c r="L3" s="10">
        <f>IF('2. a) Jahresrechnung BG'!L3=2015,'2. a) Jahresrechnung BG'!L4*RS!$B$2+'2. a) Jahresrechnung BG'!L5*RS!$B$3+'2. a) Jahresrechnung BG'!L6*RS!$B$4+'2. a) Jahresrechnung BG'!L7*RS!$B$5+'2. a) Jahresrechnung BG'!L8*RS!$B$5+'2. a) Jahresrechnung BG'!L9*RS!$B$6+'2. a) Jahresrechnung BG'!L10*RS!$B$6+'2. a) Jahresrechnung BG'!L11*RS!$B$7,IF('2. a) Jahresrechnung BG'!L3=2016,'2. a) Jahresrechnung BG'!L4*RS!$C$2+'2. a) Jahresrechnung BG'!L5*RS!$C$3+'2. a) Jahresrechnung BG'!L6*RS!$C$4+'2. a) Jahresrechnung BG'!L7*RS!$C$5+'2. a) Jahresrechnung BG'!L8*RS!$C$5+'2. a) Jahresrechnung BG'!L9*RS!$C$6+'2. a) Jahresrechnung BG'!L10*RS!$C$6+'2. a) Jahresrechnung BG'!L11*RS!$C$7,IF('2. a) Jahresrechnung BG'!L3=2017,'2. a) Jahresrechnung BG'!L4*RS!$D$2+'2. a) Jahresrechnung BG'!L5*RS!$D$3+'2. a) Jahresrechnung BG'!L6*RS!$D$4+'2. a) Jahresrechnung BG'!L7*RS!$D$5+'2. a) Jahresrechnung BG'!L8*RS!$D$5+'2. a) Jahresrechnung BG'!L9*RS!$D$6+'2. a) Jahresrechnung BG'!L10*RS!$D$6+'2. a) Jahresrechnung BG'!L11*RS!$D$7,IF('2. a) Jahresrechnung BG'!L3=2018,'2. a) Jahresrechnung BG'!L4*RS!$E$2+'2. a) Jahresrechnung BG'!L5*RS!$E$3+'2. a) Jahresrechnung BG'!L6*RS!$E$4+'2. a) Jahresrechnung BG'!L7*RS!$E$5+'2. a) Jahresrechnung BG'!L8*RS!$E$5+'2. a) Jahresrechnung BG'!L9*RS!$E$6+'2. a) Jahresrechnung BG'!L10*RS!$E$6+'2. a) Jahresrechnung BG'!L11*RS!$E$7,'2. a) Jahresrechnung BG'!L4*RS!$F$2+'2. a) Jahresrechnung BG'!L5*RS!$F$3+'2. a) Jahresrechnung BG'!L6*RS!$F$4+'2. a) Jahresrechnung BG'!L7*RS!$F$5+'2. a) Jahresrechnung BG'!L8*RS!$F$5+'2. a) Jahresrechnung BG'!L9*RS!$F$6+'2. a) Jahresrechnung BG'!L10*RS!$F$6+'2. a) Jahresrechnung BG'!L11*RS!$F$7))))</f>
        <v>0</v>
      </c>
      <c r="M3" s="10">
        <f>IF('2. a) Jahresrechnung BG'!M3=2015,'2. a) Jahresrechnung BG'!M4*RS!$B$2+'2. a) Jahresrechnung BG'!M5*RS!$B$3+'2. a) Jahresrechnung BG'!M6*RS!$B$4+'2. a) Jahresrechnung BG'!M7*RS!$B$5+'2. a) Jahresrechnung BG'!M8*RS!$B$5+'2. a) Jahresrechnung BG'!M9*RS!$B$6+'2. a) Jahresrechnung BG'!M10*RS!$B$6+'2. a) Jahresrechnung BG'!M11*RS!$B$7,IF('2. a) Jahresrechnung BG'!M3=2016,'2. a) Jahresrechnung BG'!M4*RS!$C$2+'2. a) Jahresrechnung BG'!M5*RS!$C$3+'2. a) Jahresrechnung BG'!M6*RS!$C$4+'2. a) Jahresrechnung BG'!M7*RS!$C$5+'2. a) Jahresrechnung BG'!M8*RS!$C$5+'2. a) Jahresrechnung BG'!M9*RS!$C$6+'2. a) Jahresrechnung BG'!M10*RS!$C$6+'2. a) Jahresrechnung BG'!M11*RS!$C$7,IF('2. a) Jahresrechnung BG'!M3=2017,'2. a) Jahresrechnung BG'!M4*RS!$D$2+'2. a) Jahresrechnung BG'!M5*RS!$D$3+'2. a) Jahresrechnung BG'!M6*RS!$D$4+'2. a) Jahresrechnung BG'!M7*RS!$D$5+'2. a) Jahresrechnung BG'!M8*RS!$D$5+'2. a) Jahresrechnung BG'!M9*RS!$D$6+'2. a) Jahresrechnung BG'!M10*RS!$D$6+'2. a) Jahresrechnung BG'!M11*RS!$D$7,IF('2. a) Jahresrechnung BG'!M3=2018,'2. a) Jahresrechnung BG'!M4*RS!$E$2+'2. a) Jahresrechnung BG'!M5*RS!$E$3+'2. a) Jahresrechnung BG'!M6*RS!$E$4+'2. a) Jahresrechnung BG'!M7*RS!$E$5+'2. a) Jahresrechnung BG'!M8*RS!$E$5+'2. a) Jahresrechnung BG'!M9*RS!$E$6+'2. a) Jahresrechnung BG'!M10*RS!$E$6+'2. a) Jahresrechnung BG'!M11*RS!$E$7,'2. a) Jahresrechnung BG'!M4*RS!$F$2+'2. a) Jahresrechnung BG'!M5*RS!$F$3+'2. a) Jahresrechnung BG'!M6*RS!$F$4+'2. a) Jahresrechnung BG'!M7*RS!$F$5+'2. a) Jahresrechnung BG'!M8*RS!$F$5+'2. a) Jahresrechnung BG'!M9*RS!$F$6+'2. a) Jahresrechnung BG'!M10*RS!$F$6+'2. a) Jahresrechnung BG'!M11*RS!$F$7))))</f>
        <v>0</v>
      </c>
      <c r="N3" s="10">
        <f>IF('2. a) Jahresrechnung BG'!N3=2015,'2. a) Jahresrechnung BG'!N4*RS!$B$2+'2. a) Jahresrechnung BG'!N5*RS!$B$3+'2. a) Jahresrechnung BG'!N6*RS!$B$4+'2. a) Jahresrechnung BG'!N7*RS!$B$5+'2. a) Jahresrechnung BG'!N8*RS!$B$5+'2. a) Jahresrechnung BG'!N9*RS!$B$6+'2. a) Jahresrechnung BG'!N10*RS!$B$6+'2. a) Jahresrechnung BG'!N11*RS!$B$7,IF('2. a) Jahresrechnung BG'!N3=2016,'2. a) Jahresrechnung BG'!N4*RS!$C$2+'2. a) Jahresrechnung BG'!N5*RS!$C$3+'2. a) Jahresrechnung BG'!N6*RS!$C$4+'2. a) Jahresrechnung BG'!N7*RS!$C$5+'2. a) Jahresrechnung BG'!N8*RS!$C$5+'2. a) Jahresrechnung BG'!N9*RS!$C$6+'2. a) Jahresrechnung BG'!N10*RS!$C$6+'2. a) Jahresrechnung BG'!N11*RS!$C$7,IF('2. a) Jahresrechnung BG'!N3=2017,'2. a) Jahresrechnung BG'!N4*RS!$D$2+'2. a) Jahresrechnung BG'!N5*RS!$D$3+'2. a) Jahresrechnung BG'!N6*RS!$D$4+'2. a) Jahresrechnung BG'!N7*RS!$D$5+'2. a) Jahresrechnung BG'!N8*RS!$D$5+'2. a) Jahresrechnung BG'!N9*RS!$D$6+'2. a) Jahresrechnung BG'!N10*RS!$D$6+'2. a) Jahresrechnung BG'!N11*RS!$D$7,IF('2. a) Jahresrechnung BG'!N3=2018,'2. a) Jahresrechnung BG'!N4*RS!$E$2+'2. a) Jahresrechnung BG'!N5*RS!$E$3+'2. a) Jahresrechnung BG'!N6*RS!$E$4+'2. a) Jahresrechnung BG'!N7*RS!$E$5+'2. a) Jahresrechnung BG'!N8*RS!$E$5+'2. a) Jahresrechnung BG'!N9*RS!$E$6+'2. a) Jahresrechnung BG'!N10*RS!$E$6+'2. a) Jahresrechnung BG'!N11*RS!$E$7,'2. a) Jahresrechnung BG'!N4*RS!$F$2+'2. a) Jahresrechnung BG'!N5*RS!$F$3+'2. a) Jahresrechnung BG'!N6*RS!$F$4+'2. a) Jahresrechnung BG'!N7*RS!$F$5+'2. a) Jahresrechnung BG'!N8*RS!$F$5+'2. a) Jahresrechnung BG'!N9*RS!$F$6+'2. a) Jahresrechnung BG'!N10*RS!$F$6+'2. a) Jahresrechnung BG'!N11*RS!$F$7))))</f>
        <v>0</v>
      </c>
      <c r="O3" s="46">
        <f>SUM(C3:N3)</f>
        <v>0</v>
      </c>
    </row>
    <row r="4" spans="2:15" x14ac:dyDescent="0.2">
      <c r="B4" s="93" t="s">
        <v>24</v>
      </c>
      <c r="C4" s="11"/>
      <c r="D4" s="12"/>
      <c r="E4" s="12"/>
      <c r="F4" s="12"/>
      <c r="G4" s="12"/>
      <c r="H4" s="12"/>
      <c r="I4" s="12"/>
      <c r="J4" s="12"/>
      <c r="K4" s="12"/>
      <c r="L4" s="12"/>
      <c r="M4" s="12"/>
      <c r="N4" s="13"/>
      <c r="O4" s="32"/>
    </row>
    <row r="5" spans="2:15" x14ac:dyDescent="0.2">
      <c r="B5" s="14" t="s">
        <v>25</v>
      </c>
      <c r="C5" s="15">
        <v>0</v>
      </c>
      <c r="D5" s="15">
        <v>0</v>
      </c>
      <c r="E5" s="15">
        <v>0</v>
      </c>
      <c r="F5" s="15">
        <v>0</v>
      </c>
      <c r="G5" s="15">
        <v>0</v>
      </c>
      <c r="H5" s="15">
        <v>0</v>
      </c>
      <c r="I5" s="15">
        <v>0</v>
      </c>
      <c r="J5" s="15">
        <v>0</v>
      </c>
      <c r="K5" s="15">
        <v>0</v>
      </c>
      <c r="L5" s="15">
        <v>0</v>
      </c>
      <c r="M5" s="15">
        <v>0</v>
      </c>
      <c r="N5" s="15">
        <v>0</v>
      </c>
      <c r="O5" s="46">
        <f>SUM(C5:N5)</f>
        <v>0</v>
      </c>
    </row>
    <row r="6" spans="2:15" x14ac:dyDescent="0.2">
      <c r="B6" s="9" t="s">
        <v>26</v>
      </c>
      <c r="C6" s="16">
        <f>IF(AND('2. a) Jahresrechnung BG'!C4=1,'2. a) Jahresrechnung BG'!C7+'2. a) Jahresrechnung BG'!C8+'2. a) Jahresrechnung BG'!C9+'2. a) Jahresrechnung BG'!C10+'2. a) Jahresrechnung BG'!C11&gt;0),IF('2. a) Jahresrechnung BG'!C3=2016,IF('2. a) Jahresrechnung BG'!C4=1,IF(OR(OR(AND('2. a) Jahresrechnung BG'!C7=0,'2. a) Jahresrechnung BG'!C8=0,'2. a) Jahresrechnung BG'!C9=0,'2. a) Jahresrechnung BG'!C10=1,'2. a) Jahresrechnung BG'!C11=0),AND('2. a) Jahresrechnung BG'!C7=0,'2. a) Jahresrechnung BG'!C8=0,'2. a) Jahresrechnung BG'!C9=0,'2. a) Jahresrechnung BG'!C10=0,'2. a) Jahresrechnung BG'!C11=1)),'2. a) Jahresrechnung BG'!C8+'2. a) Jahresrechnung BG'!C9+'2. a) Jahresrechnung BG'!C10+'2. a) Jahresrechnung BG'!C11=2,'2. a) Jahresrechnung BG'!C7+'2. a) Jahresrechnung BG'!C8+'2. a) Jahresrechnung BG'!C9+'2. a) Jahresrechnung BG'!C10+'2. a) Jahresrechnung BG'!C11=3),RS!$C$2/100*36,IF(OR(AND('2. a) Jahresrechnung BG'!C7=1,'2. a) Jahresrechnung BG'!C8+'2. a) Jahresrechnung BG'!C9+'2. a) Jahresrechnung BG'!C10+'2. a) Jahresrechnung BG'!C11=1),AND('2. a) Jahresrechnung BG'!C7=2,'2. a) Jahresrechnung BG'!C8=0,'2. a) Jahresrechnung BG'!C9=0,'2. a) Jahresrechnung BG'!C10=0,'2. a) Jahresrechnung BG'!C11=0)),RS!$C$2/100*24,IF(OR(AND('2. a) Jahresrechnung BG'!C7=0,'2. a) Jahresrechnung BG'!C8=0,'2. a) Jahresrechnung BG'!C9=1),AND('2. a) Jahresrechnung BG'!C7=0,'2. a) Jahresrechnung BG'!C8=1,'2. a) Jahresrechnung BG'!C9=0),AND('2. a) Jahresrechnung BG'!C7=1,'2. a) Jahresrechnung BG'!C8=0,'2. a) Jahresrechnung BG'!C9=0)),RS!$C$2/100*12,IF('2. a) Jahresrechnung BG'!C7+'2. a) Jahresrechnung BG'!C8+'2. a) Jahresrechnung BG'!C9+'2. a) Jahresrechnung BG'!C10+'2. a) Jahresrechnung BG'!C11=4,RS!$C$2/100*48,IF('2. a) Jahresrechnung BG'!C7+'2. a) Jahresrechnung BG'!C8+'2. a) Jahresrechnung BG'!C9+'2. a) Jahresrechnung BG'!C10+'2. a) Jahresrechnung BG'!C11&gt;=5,RS!$C$2/100*60,0))))),0),IF('2. a) Jahresrechnung BG'!C4=1,IF(OR(OR(AND('2. a) Jahresrechnung BG'!C7=0,'2. a) Jahresrechnung BG'!C8=0,'2. a) Jahresrechnung BG'!C9=0,'2. a) Jahresrechnung BG'!C10=1,'2. a) Jahresrechnung BG'!C11=0),AND('2. a) Jahresrechnung BG'!C7=0,'2. a) Jahresrechnung BG'!C8=0,'2. a) Jahresrechnung BG'!C9=0,'2. a) Jahresrechnung BG'!C10=0,'2. a) Jahresrechnung BG'!C11=1)),'2. a) Jahresrechnung BG'!C8+'2. a) Jahresrechnung BG'!C9+'2. a) Jahresrechnung BG'!C10+'2. a) Jahresrechnung BG'!C11=2,'2. a) Jahresrechnung BG'!C7+'2. a) Jahresrechnung BG'!C8+'2. a) Jahresrechnung BG'!C9+'2. a) Jahresrechnung BG'!C10+'2. a) Jahresrechnung BG'!C11=3),RS!$D$2/100*36,IF(OR(AND('2. a) Jahresrechnung BG'!C7=1,'2. a) Jahresrechnung BG'!C8+'2. a) Jahresrechnung BG'!C9+'2. a) Jahresrechnung BG'!C10+'2. a) Jahresrechnung BG'!C11=1),AND('2. a) Jahresrechnung BG'!C7=2,'2. a) Jahresrechnung BG'!C8=0,'2. a) Jahresrechnung BG'!C9=0,'2. a) Jahresrechnung BG'!C10=0,'2. a) Jahresrechnung BG'!C11=0)),RS!$D$2/100*24,IF(OR(AND('2. a) Jahresrechnung BG'!C7=0,'2. a) Jahresrechnung BG'!C8=0,'2. a) Jahresrechnung BG'!C9=1),AND('2. a) Jahresrechnung BG'!C7=0,'2. a) Jahresrechnung BG'!C8=1,'2. a) Jahresrechnung BG'!C9=0),AND('2. a) Jahresrechnung BG'!C7=1,'2. a) Jahresrechnung BG'!C8=0,'2. a) Jahresrechnung BG'!C9=0)),RS!$D$2/100*12,IF('2. a) Jahresrechnung BG'!C7+'2. a) Jahresrechnung BG'!C8+'2. a) Jahresrechnung BG'!C9+'2. a) Jahresrechnung BG'!C10+'2. a) Jahresrechnung BG'!C11=4,RS!$D$2/100*48,IF('2. a) Jahresrechnung BG'!C7+'2. a) Jahresrechnung BG'!C8+'2. a) Jahresrechnung BG'!C9+'2. a) Jahresrechnung BG'!C10+'2. a) Jahresrechnung BG'!C11&gt;=5,RS!$D$2/100*60,0))))),0)),0)</f>
        <v>0</v>
      </c>
      <c r="D6" s="16">
        <f>IF(AND('2. a) Jahresrechnung BG'!D4=1,'2. a) Jahresrechnung BG'!D7+'2. a) Jahresrechnung BG'!D8+'2. a) Jahresrechnung BG'!D9+'2. a) Jahresrechnung BG'!D10+'2. a) Jahresrechnung BG'!D11&gt;0),IF('2. a) Jahresrechnung BG'!D3=2016,IF('2. a) Jahresrechnung BG'!D4=1,IF(OR(OR(AND('2. a) Jahresrechnung BG'!D7=0,'2. a) Jahresrechnung BG'!D8=0,'2. a) Jahresrechnung BG'!D9=0,'2. a) Jahresrechnung BG'!D10=1,'2. a) Jahresrechnung BG'!D11=0),AND('2. a) Jahresrechnung BG'!D7=0,'2. a) Jahresrechnung BG'!D8=0,'2. a) Jahresrechnung BG'!D9=0,'2. a) Jahresrechnung BG'!D10=0,'2. a) Jahresrechnung BG'!D11=1)),'2. a) Jahresrechnung BG'!D8+'2. a) Jahresrechnung BG'!D9+'2. a) Jahresrechnung BG'!D10+'2. a) Jahresrechnung BG'!D11=2,'2. a) Jahresrechnung BG'!D7+'2. a) Jahresrechnung BG'!D8+'2. a) Jahresrechnung BG'!D9+'2. a) Jahresrechnung BG'!D10+'2. a) Jahresrechnung BG'!D11=3),RS!$C$2/100*36,IF(OR(AND('2. a) Jahresrechnung BG'!D7=1,'2. a) Jahresrechnung BG'!D8+'2. a) Jahresrechnung BG'!D9+'2. a) Jahresrechnung BG'!D10+'2. a) Jahresrechnung BG'!D11=1),AND('2. a) Jahresrechnung BG'!D7=2,'2. a) Jahresrechnung BG'!D8=0,'2. a) Jahresrechnung BG'!D9=0,'2. a) Jahresrechnung BG'!D10=0,'2. a) Jahresrechnung BG'!D11=0)),RS!$C$2/100*24,IF(OR(AND('2. a) Jahresrechnung BG'!D7=0,'2. a) Jahresrechnung BG'!D8=0,'2. a) Jahresrechnung BG'!D9=1),AND('2. a) Jahresrechnung BG'!D7=0,'2. a) Jahresrechnung BG'!D8=1,'2. a) Jahresrechnung BG'!D9=0),AND('2. a) Jahresrechnung BG'!D7=1,'2. a) Jahresrechnung BG'!D8=0,'2. a) Jahresrechnung BG'!D9=0)),RS!$C$2/100*12,IF('2. a) Jahresrechnung BG'!D7+'2. a) Jahresrechnung BG'!D8+'2. a) Jahresrechnung BG'!D9+'2. a) Jahresrechnung BG'!D10+'2. a) Jahresrechnung BG'!D11=4,RS!$C$2/100*48,IF('2. a) Jahresrechnung BG'!D7+'2. a) Jahresrechnung BG'!D8+'2. a) Jahresrechnung BG'!D9+'2. a) Jahresrechnung BG'!D10+'2. a) Jahresrechnung BG'!D11&gt;=5,RS!$C$2/100*60,0))))),0),IF('2. a) Jahresrechnung BG'!D4=1,IF(OR(OR(AND('2. a) Jahresrechnung BG'!D7=0,'2. a) Jahresrechnung BG'!D8=0,'2. a) Jahresrechnung BG'!D9=0,'2. a) Jahresrechnung BG'!D10=1,'2. a) Jahresrechnung BG'!D11=0),AND('2. a) Jahresrechnung BG'!D7=0,'2. a) Jahresrechnung BG'!D8=0,'2. a) Jahresrechnung BG'!D9=0,'2. a) Jahresrechnung BG'!D10=0,'2. a) Jahresrechnung BG'!D11=1)),'2. a) Jahresrechnung BG'!D8+'2. a) Jahresrechnung BG'!D9+'2. a) Jahresrechnung BG'!D10+'2. a) Jahresrechnung BG'!D11=2,'2. a) Jahresrechnung BG'!D7+'2. a) Jahresrechnung BG'!D8+'2. a) Jahresrechnung BG'!D9+'2. a) Jahresrechnung BG'!D10+'2. a) Jahresrechnung BG'!D11=3),RS!$D$2/100*36,IF(OR(AND('2. a) Jahresrechnung BG'!D7=1,'2. a) Jahresrechnung BG'!D8+'2. a) Jahresrechnung BG'!D9+'2. a) Jahresrechnung BG'!D10+'2. a) Jahresrechnung BG'!D11=1),AND('2. a) Jahresrechnung BG'!D7=2,'2. a) Jahresrechnung BG'!D8=0,'2. a) Jahresrechnung BG'!D9=0,'2. a) Jahresrechnung BG'!D10=0,'2. a) Jahresrechnung BG'!D11=0)),RS!$D$2/100*24,IF(OR(AND('2. a) Jahresrechnung BG'!D7=0,'2. a) Jahresrechnung BG'!D8=0,'2. a) Jahresrechnung BG'!D9=1),AND('2. a) Jahresrechnung BG'!D7=0,'2. a) Jahresrechnung BG'!D8=1,'2. a) Jahresrechnung BG'!D9=0),AND('2. a) Jahresrechnung BG'!D7=1,'2. a) Jahresrechnung BG'!D8=0,'2. a) Jahresrechnung BG'!D9=0)),RS!$D$2/100*12,IF('2. a) Jahresrechnung BG'!D7+'2. a) Jahresrechnung BG'!D8+'2. a) Jahresrechnung BG'!D9+'2. a) Jahresrechnung BG'!D10+'2. a) Jahresrechnung BG'!D11=4,RS!$D$2/100*48,IF('2. a) Jahresrechnung BG'!D7+'2. a) Jahresrechnung BG'!D8+'2. a) Jahresrechnung BG'!D9+'2. a) Jahresrechnung BG'!D10+'2. a) Jahresrechnung BG'!D11&gt;=5,RS!$D$2/100*60,0))))),0)),0)</f>
        <v>0</v>
      </c>
      <c r="E6" s="16">
        <f>IF(AND('2. a) Jahresrechnung BG'!E4=1,'2. a) Jahresrechnung BG'!E7+'2. a) Jahresrechnung BG'!E8+'2. a) Jahresrechnung BG'!E9+'2. a) Jahresrechnung BG'!E10+'2. a) Jahresrechnung BG'!E11&gt;0),IF('2. a) Jahresrechnung BG'!E3=2016,IF('2. a) Jahresrechnung BG'!E4=1,IF(OR(OR(AND('2. a) Jahresrechnung BG'!E7=0,'2. a) Jahresrechnung BG'!E8=0,'2. a) Jahresrechnung BG'!E9=0,'2. a) Jahresrechnung BG'!E10=1,'2. a) Jahresrechnung BG'!E11=0),AND('2. a) Jahresrechnung BG'!E7=0,'2. a) Jahresrechnung BG'!E8=0,'2. a) Jahresrechnung BG'!E9=0,'2. a) Jahresrechnung BG'!E10=0,'2. a) Jahresrechnung BG'!E11=1)),'2. a) Jahresrechnung BG'!E8+'2. a) Jahresrechnung BG'!E9+'2. a) Jahresrechnung BG'!E10+'2. a) Jahresrechnung BG'!E11=2,'2. a) Jahresrechnung BG'!E7+'2. a) Jahresrechnung BG'!E8+'2. a) Jahresrechnung BG'!E9+'2. a) Jahresrechnung BG'!E10+'2. a) Jahresrechnung BG'!E11=3),RS!$C$2/100*36,IF(OR(AND('2. a) Jahresrechnung BG'!E7=1,'2. a) Jahresrechnung BG'!E8+'2. a) Jahresrechnung BG'!E9+'2. a) Jahresrechnung BG'!E10+'2. a) Jahresrechnung BG'!E11=1),AND('2. a) Jahresrechnung BG'!E7=2,'2. a) Jahresrechnung BG'!E8=0,'2. a) Jahresrechnung BG'!E9=0,'2. a) Jahresrechnung BG'!E10=0,'2. a) Jahresrechnung BG'!E11=0)),RS!$C$2/100*24,IF(OR(AND('2. a) Jahresrechnung BG'!E7=0,'2. a) Jahresrechnung BG'!E8=0,'2. a) Jahresrechnung BG'!E9=1),AND('2. a) Jahresrechnung BG'!E7=0,'2. a) Jahresrechnung BG'!E8=1,'2. a) Jahresrechnung BG'!E9=0),AND('2. a) Jahresrechnung BG'!E7=1,'2. a) Jahresrechnung BG'!E8=0,'2. a) Jahresrechnung BG'!E9=0)),RS!$C$2/100*12,IF('2. a) Jahresrechnung BG'!E7+'2. a) Jahresrechnung BG'!E8+'2. a) Jahresrechnung BG'!E9+'2. a) Jahresrechnung BG'!E10+'2. a) Jahresrechnung BG'!E11=4,RS!$C$2/100*48,IF('2. a) Jahresrechnung BG'!E7+'2. a) Jahresrechnung BG'!E8+'2. a) Jahresrechnung BG'!E9+'2. a) Jahresrechnung BG'!E10+'2. a) Jahresrechnung BG'!E11&gt;=5,RS!$C$2/100*60,0))))),0),IF('2. a) Jahresrechnung BG'!E4=1,IF(OR(OR(AND('2. a) Jahresrechnung BG'!E7=0,'2. a) Jahresrechnung BG'!E8=0,'2. a) Jahresrechnung BG'!E9=0,'2. a) Jahresrechnung BG'!E10=1,'2. a) Jahresrechnung BG'!E11=0),AND('2. a) Jahresrechnung BG'!E7=0,'2. a) Jahresrechnung BG'!E8=0,'2. a) Jahresrechnung BG'!E9=0,'2. a) Jahresrechnung BG'!E10=0,'2. a) Jahresrechnung BG'!E11=1)),'2. a) Jahresrechnung BG'!E8+'2. a) Jahresrechnung BG'!E9+'2. a) Jahresrechnung BG'!E10+'2. a) Jahresrechnung BG'!E11=2,'2. a) Jahresrechnung BG'!E7+'2. a) Jahresrechnung BG'!E8+'2. a) Jahresrechnung BG'!E9+'2. a) Jahresrechnung BG'!E10+'2. a) Jahresrechnung BG'!E11=3),RS!$D$2/100*36,IF(OR(AND('2. a) Jahresrechnung BG'!E7=1,'2. a) Jahresrechnung BG'!E8+'2. a) Jahresrechnung BG'!E9+'2. a) Jahresrechnung BG'!E10+'2. a) Jahresrechnung BG'!E11=1),AND('2. a) Jahresrechnung BG'!E7=2,'2. a) Jahresrechnung BG'!E8=0,'2. a) Jahresrechnung BG'!E9=0,'2. a) Jahresrechnung BG'!E10=0,'2. a) Jahresrechnung BG'!E11=0)),RS!$D$2/100*24,IF(OR(AND('2. a) Jahresrechnung BG'!E7=0,'2. a) Jahresrechnung BG'!E8=0,'2. a) Jahresrechnung BG'!E9=1),AND('2. a) Jahresrechnung BG'!E7=0,'2. a) Jahresrechnung BG'!E8=1,'2. a) Jahresrechnung BG'!E9=0),AND('2. a) Jahresrechnung BG'!E7=1,'2. a) Jahresrechnung BG'!E8=0,'2. a) Jahresrechnung BG'!E9=0)),RS!$D$2/100*12,IF('2. a) Jahresrechnung BG'!E7+'2. a) Jahresrechnung BG'!E8+'2. a) Jahresrechnung BG'!E9+'2. a) Jahresrechnung BG'!E10+'2. a) Jahresrechnung BG'!E11=4,RS!$D$2/100*48,IF('2. a) Jahresrechnung BG'!E7+'2. a) Jahresrechnung BG'!E8+'2. a) Jahresrechnung BG'!E9+'2. a) Jahresrechnung BG'!E10+'2. a) Jahresrechnung BG'!E11&gt;=5,RS!$D$2/100*60,0))))),0)),0)</f>
        <v>0</v>
      </c>
      <c r="F6" s="16">
        <f>IF(AND('2. a) Jahresrechnung BG'!F4=1,'2. a) Jahresrechnung BG'!F7+'2. a) Jahresrechnung BG'!F8+'2. a) Jahresrechnung BG'!F9+'2. a) Jahresrechnung BG'!F10+'2. a) Jahresrechnung BG'!F11&gt;0),IF('2. a) Jahresrechnung BG'!F3=2016,IF('2. a) Jahresrechnung BG'!F4=1,IF(OR(OR(AND('2. a) Jahresrechnung BG'!F7=0,'2. a) Jahresrechnung BG'!F8=0,'2. a) Jahresrechnung BG'!F9=0,'2. a) Jahresrechnung BG'!F10=1,'2. a) Jahresrechnung BG'!F11=0),AND('2. a) Jahresrechnung BG'!F7=0,'2. a) Jahresrechnung BG'!F8=0,'2. a) Jahresrechnung BG'!F9=0,'2. a) Jahresrechnung BG'!F10=0,'2. a) Jahresrechnung BG'!F11=1)),'2. a) Jahresrechnung BG'!F8+'2. a) Jahresrechnung BG'!F9+'2. a) Jahresrechnung BG'!F10+'2. a) Jahresrechnung BG'!F11=2,'2. a) Jahresrechnung BG'!F7+'2. a) Jahresrechnung BG'!F8+'2. a) Jahresrechnung BG'!F9+'2. a) Jahresrechnung BG'!F10+'2. a) Jahresrechnung BG'!F11=3),RS!$C$2/100*36,IF(OR(AND('2. a) Jahresrechnung BG'!F7=1,'2. a) Jahresrechnung BG'!F8+'2. a) Jahresrechnung BG'!F9+'2. a) Jahresrechnung BG'!F10+'2. a) Jahresrechnung BG'!F11=1),AND('2. a) Jahresrechnung BG'!F7=2,'2. a) Jahresrechnung BG'!F8=0,'2. a) Jahresrechnung BG'!F9=0,'2. a) Jahresrechnung BG'!F10=0,'2. a) Jahresrechnung BG'!F11=0)),RS!$C$2/100*24,IF(OR(AND('2. a) Jahresrechnung BG'!F7=0,'2. a) Jahresrechnung BG'!F8=0,'2. a) Jahresrechnung BG'!F9=1),AND('2. a) Jahresrechnung BG'!F7=0,'2. a) Jahresrechnung BG'!F8=1,'2. a) Jahresrechnung BG'!F9=0),AND('2. a) Jahresrechnung BG'!F7=1,'2. a) Jahresrechnung BG'!F8=0,'2. a) Jahresrechnung BG'!F9=0)),RS!$C$2/100*12,IF('2. a) Jahresrechnung BG'!F7+'2. a) Jahresrechnung BG'!F8+'2. a) Jahresrechnung BG'!F9+'2. a) Jahresrechnung BG'!F10+'2. a) Jahresrechnung BG'!F11=4,RS!$C$2/100*48,IF('2. a) Jahresrechnung BG'!F7+'2. a) Jahresrechnung BG'!F8+'2. a) Jahresrechnung BG'!F9+'2. a) Jahresrechnung BG'!F10+'2. a) Jahresrechnung BG'!F11&gt;=5,RS!$C$2/100*60,0))))),0),IF('2. a) Jahresrechnung BG'!F4=1,IF(OR(OR(AND('2. a) Jahresrechnung BG'!F7=0,'2. a) Jahresrechnung BG'!F8=0,'2. a) Jahresrechnung BG'!F9=0,'2. a) Jahresrechnung BG'!F10=1,'2. a) Jahresrechnung BG'!F11=0),AND('2. a) Jahresrechnung BG'!F7=0,'2. a) Jahresrechnung BG'!F8=0,'2. a) Jahresrechnung BG'!F9=0,'2. a) Jahresrechnung BG'!F10=0,'2. a) Jahresrechnung BG'!F11=1)),'2. a) Jahresrechnung BG'!F8+'2. a) Jahresrechnung BG'!F9+'2. a) Jahresrechnung BG'!F10+'2. a) Jahresrechnung BG'!F11=2,'2. a) Jahresrechnung BG'!F7+'2. a) Jahresrechnung BG'!F8+'2. a) Jahresrechnung BG'!F9+'2. a) Jahresrechnung BG'!F10+'2. a) Jahresrechnung BG'!F11=3),RS!$D$2/100*36,IF(OR(AND('2. a) Jahresrechnung BG'!F7=1,'2. a) Jahresrechnung BG'!F8+'2. a) Jahresrechnung BG'!F9+'2. a) Jahresrechnung BG'!F10+'2. a) Jahresrechnung BG'!F11=1),AND('2. a) Jahresrechnung BG'!F7=2,'2. a) Jahresrechnung BG'!F8=0,'2. a) Jahresrechnung BG'!F9=0,'2. a) Jahresrechnung BG'!F10=0,'2. a) Jahresrechnung BG'!F11=0)),RS!$D$2/100*24,IF(OR(AND('2. a) Jahresrechnung BG'!F7=0,'2. a) Jahresrechnung BG'!F8=0,'2. a) Jahresrechnung BG'!F9=1),AND('2. a) Jahresrechnung BG'!F7=0,'2. a) Jahresrechnung BG'!F8=1,'2. a) Jahresrechnung BG'!F9=0),AND('2. a) Jahresrechnung BG'!F7=1,'2. a) Jahresrechnung BG'!F8=0,'2. a) Jahresrechnung BG'!F9=0)),RS!$D$2/100*12,IF('2. a) Jahresrechnung BG'!F7+'2. a) Jahresrechnung BG'!F8+'2. a) Jahresrechnung BG'!F9+'2. a) Jahresrechnung BG'!F10+'2. a) Jahresrechnung BG'!F11=4,RS!$D$2/100*48,IF('2. a) Jahresrechnung BG'!F7+'2. a) Jahresrechnung BG'!F8+'2. a) Jahresrechnung BG'!F9+'2. a) Jahresrechnung BG'!F10+'2. a) Jahresrechnung BG'!F11&gt;=5,RS!$D$2/100*60,0))))),0)),0)</f>
        <v>0</v>
      </c>
      <c r="G6" s="16">
        <f>IF(AND('2. a) Jahresrechnung BG'!G4=1,'2. a) Jahresrechnung BG'!G7+'2. a) Jahresrechnung BG'!G8+'2. a) Jahresrechnung BG'!G9+'2. a) Jahresrechnung BG'!G10+'2. a) Jahresrechnung BG'!G11&gt;0),IF('2. a) Jahresrechnung BG'!G3=2016,IF('2. a) Jahresrechnung BG'!G4=1,IF(OR(OR(AND('2. a) Jahresrechnung BG'!G7=0,'2. a) Jahresrechnung BG'!G8=0,'2. a) Jahresrechnung BG'!G9=0,'2. a) Jahresrechnung BG'!G10=1,'2. a) Jahresrechnung BG'!G11=0),AND('2. a) Jahresrechnung BG'!G7=0,'2. a) Jahresrechnung BG'!G8=0,'2. a) Jahresrechnung BG'!G9=0,'2. a) Jahresrechnung BG'!G10=0,'2. a) Jahresrechnung BG'!G11=1)),'2. a) Jahresrechnung BG'!G8+'2. a) Jahresrechnung BG'!G9+'2. a) Jahresrechnung BG'!G10+'2. a) Jahresrechnung BG'!G11=2,'2. a) Jahresrechnung BG'!G7+'2. a) Jahresrechnung BG'!G8+'2. a) Jahresrechnung BG'!G9+'2. a) Jahresrechnung BG'!G10+'2. a) Jahresrechnung BG'!G11=3),RS!$C$2/100*36,IF(OR(AND('2. a) Jahresrechnung BG'!G7=1,'2. a) Jahresrechnung BG'!G8+'2. a) Jahresrechnung BG'!G9+'2. a) Jahresrechnung BG'!G10+'2. a) Jahresrechnung BG'!G11=1),AND('2. a) Jahresrechnung BG'!G7=2,'2. a) Jahresrechnung BG'!G8=0,'2. a) Jahresrechnung BG'!G9=0,'2. a) Jahresrechnung BG'!G10=0,'2. a) Jahresrechnung BG'!G11=0)),RS!$C$2/100*24,IF(OR(AND('2. a) Jahresrechnung BG'!G7=0,'2. a) Jahresrechnung BG'!G8=0,'2. a) Jahresrechnung BG'!G9=1),AND('2. a) Jahresrechnung BG'!G7=0,'2. a) Jahresrechnung BG'!G8=1,'2. a) Jahresrechnung BG'!G9=0),AND('2. a) Jahresrechnung BG'!G7=1,'2. a) Jahresrechnung BG'!G8=0,'2. a) Jahresrechnung BG'!G9=0)),RS!$C$2/100*12,IF('2. a) Jahresrechnung BG'!G7+'2. a) Jahresrechnung BG'!G8+'2. a) Jahresrechnung BG'!G9+'2. a) Jahresrechnung BG'!G10+'2. a) Jahresrechnung BG'!G11=4,RS!$C$2/100*48,IF('2. a) Jahresrechnung BG'!G7+'2. a) Jahresrechnung BG'!G8+'2. a) Jahresrechnung BG'!G9+'2. a) Jahresrechnung BG'!G10+'2. a) Jahresrechnung BG'!G11&gt;=5,RS!$C$2/100*60,0))))),0),IF('2. a) Jahresrechnung BG'!G4=1,IF(OR(OR(AND('2. a) Jahresrechnung BG'!G7=0,'2. a) Jahresrechnung BG'!G8=0,'2. a) Jahresrechnung BG'!G9=0,'2. a) Jahresrechnung BG'!G10=1,'2. a) Jahresrechnung BG'!G11=0),AND('2. a) Jahresrechnung BG'!G7=0,'2. a) Jahresrechnung BG'!G8=0,'2. a) Jahresrechnung BG'!G9=0,'2. a) Jahresrechnung BG'!G10=0,'2. a) Jahresrechnung BG'!G11=1)),'2. a) Jahresrechnung BG'!G8+'2. a) Jahresrechnung BG'!G9+'2. a) Jahresrechnung BG'!G10+'2. a) Jahresrechnung BG'!G11=2,'2. a) Jahresrechnung BG'!G7+'2. a) Jahresrechnung BG'!G8+'2. a) Jahresrechnung BG'!G9+'2. a) Jahresrechnung BG'!G10+'2. a) Jahresrechnung BG'!G11=3),RS!$D$2/100*36,IF(OR(AND('2. a) Jahresrechnung BG'!G7=1,'2. a) Jahresrechnung BG'!G8+'2. a) Jahresrechnung BG'!G9+'2. a) Jahresrechnung BG'!G10+'2. a) Jahresrechnung BG'!G11=1),AND('2. a) Jahresrechnung BG'!G7=2,'2. a) Jahresrechnung BG'!G8=0,'2. a) Jahresrechnung BG'!G9=0,'2. a) Jahresrechnung BG'!G10=0,'2. a) Jahresrechnung BG'!G11=0)),RS!$D$2/100*24,IF(OR(AND('2. a) Jahresrechnung BG'!G7=0,'2. a) Jahresrechnung BG'!G8=0,'2. a) Jahresrechnung BG'!G9=1),AND('2. a) Jahresrechnung BG'!G7=0,'2. a) Jahresrechnung BG'!G8=1,'2. a) Jahresrechnung BG'!G9=0),AND('2. a) Jahresrechnung BG'!G7=1,'2. a) Jahresrechnung BG'!G8=0,'2. a) Jahresrechnung BG'!G9=0)),RS!$D$2/100*12,IF('2. a) Jahresrechnung BG'!G7+'2. a) Jahresrechnung BG'!G8+'2. a) Jahresrechnung BG'!G9+'2. a) Jahresrechnung BG'!G10+'2. a) Jahresrechnung BG'!G11=4,RS!$D$2/100*48,IF('2. a) Jahresrechnung BG'!G7+'2. a) Jahresrechnung BG'!G8+'2. a) Jahresrechnung BG'!G9+'2. a) Jahresrechnung BG'!G10+'2. a) Jahresrechnung BG'!G11&gt;=5,RS!$D$2/100*60,0))))),0)),0)</f>
        <v>0</v>
      </c>
      <c r="H6" s="16">
        <f>IF(AND('2. a) Jahresrechnung BG'!H4=1,'2. a) Jahresrechnung BG'!H7+'2. a) Jahresrechnung BG'!H8+'2. a) Jahresrechnung BG'!H9+'2. a) Jahresrechnung BG'!H10+'2. a) Jahresrechnung BG'!H11&gt;0),IF('2. a) Jahresrechnung BG'!H3=2016,IF('2. a) Jahresrechnung BG'!H4=1,IF(OR(OR(AND('2. a) Jahresrechnung BG'!H7=0,'2. a) Jahresrechnung BG'!H8=0,'2. a) Jahresrechnung BG'!H9=0,'2. a) Jahresrechnung BG'!H10=1,'2. a) Jahresrechnung BG'!H11=0),AND('2. a) Jahresrechnung BG'!H7=0,'2. a) Jahresrechnung BG'!H8=0,'2. a) Jahresrechnung BG'!H9=0,'2. a) Jahresrechnung BG'!H10=0,'2. a) Jahresrechnung BG'!H11=1)),'2. a) Jahresrechnung BG'!H8+'2. a) Jahresrechnung BG'!H9+'2. a) Jahresrechnung BG'!H10+'2. a) Jahresrechnung BG'!H11=2,'2. a) Jahresrechnung BG'!H7+'2. a) Jahresrechnung BG'!H8+'2. a) Jahresrechnung BG'!H9+'2. a) Jahresrechnung BG'!H10+'2. a) Jahresrechnung BG'!H11=3),RS!$C$2/100*36,IF(OR(AND('2. a) Jahresrechnung BG'!H7=1,'2. a) Jahresrechnung BG'!H8+'2. a) Jahresrechnung BG'!H9+'2. a) Jahresrechnung BG'!H10+'2. a) Jahresrechnung BG'!H11=1),AND('2. a) Jahresrechnung BG'!H7=2,'2. a) Jahresrechnung BG'!H8=0,'2. a) Jahresrechnung BG'!H9=0,'2. a) Jahresrechnung BG'!H10=0,'2. a) Jahresrechnung BG'!H11=0)),RS!$C$2/100*24,IF(OR(AND('2. a) Jahresrechnung BG'!H7=0,'2. a) Jahresrechnung BG'!H8=0,'2. a) Jahresrechnung BG'!H9=1),AND('2. a) Jahresrechnung BG'!H7=0,'2. a) Jahresrechnung BG'!H8=1,'2. a) Jahresrechnung BG'!H9=0),AND('2. a) Jahresrechnung BG'!H7=1,'2. a) Jahresrechnung BG'!H8=0,'2. a) Jahresrechnung BG'!H9=0)),RS!$C$2/100*12,IF('2. a) Jahresrechnung BG'!H7+'2. a) Jahresrechnung BG'!H8+'2. a) Jahresrechnung BG'!H9+'2. a) Jahresrechnung BG'!H10+'2. a) Jahresrechnung BG'!H11=4,RS!$C$2/100*48,IF('2. a) Jahresrechnung BG'!H7+'2. a) Jahresrechnung BG'!H8+'2. a) Jahresrechnung BG'!H9+'2. a) Jahresrechnung BG'!H10+'2. a) Jahresrechnung BG'!H11&gt;=5,RS!$C$2/100*60,0))))),0),IF('2. a) Jahresrechnung BG'!H4=1,IF(OR(OR(AND('2. a) Jahresrechnung BG'!H7=0,'2. a) Jahresrechnung BG'!H8=0,'2. a) Jahresrechnung BG'!H9=0,'2. a) Jahresrechnung BG'!H10=1,'2. a) Jahresrechnung BG'!H11=0),AND('2. a) Jahresrechnung BG'!H7=0,'2. a) Jahresrechnung BG'!H8=0,'2. a) Jahresrechnung BG'!H9=0,'2. a) Jahresrechnung BG'!H10=0,'2. a) Jahresrechnung BG'!H11=1)),'2. a) Jahresrechnung BG'!H8+'2. a) Jahresrechnung BG'!H9+'2. a) Jahresrechnung BG'!H10+'2. a) Jahresrechnung BG'!H11=2,'2. a) Jahresrechnung BG'!H7+'2. a) Jahresrechnung BG'!H8+'2. a) Jahresrechnung BG'!H9+'2. a) Jahresrechnung BG'!H10+'2. a) Jahresrechnung BG'!H11=3),RS!$D$2/100*36,IF(OR(AND('2. a) Jahresrechnung BG'!H7=1,'2. a) Jahresrechnung BG'!H8+'2. a) Jahresrechnung BG'!H9+'2. a) Jahresrechnung BG'!H10+'2. a) Jahresrechnung BG'!H11=1),AND('2. a) Jahresrechnung BG'!H7=2,'2. a) Jahresrechnung BG'!H8=0,'2. a) Jahresrechnung BG'!H9=0,'2. a) Jahresrechnung BG'!H10=0,'2. a) Jahresrechnung BG'!H11=0)),RS!$D$2/100*24,IF(OR(AND('2. a) Jahresrechnung BG'!H7=0,'2. a) Jahresrechnung BG'!H8=0,'2. a) Jahresrechnung BG'!H9=1),AND('2. a) Jahresrechnung BG'!H7=0,'2. a) Jahresrechnung BG'!H8=1,'2. a) Jahresrechnung BG'!H9=0),AND('2. a) Jahresrechnung BG'!H7=1,'2. a) Jahresrechnung BG'!H8=0,'2. a) Jahresrechnung BG'!H9=0)),RS!$D$2/100*12,IF('2. a) Jahresrechnung BG'!H7+'2. a) Jahresrechnung BG'!H8+'2. a) Jahresrechnung BG'!H9+'2. a) Jahresrechnung BG'!H10+'2. a) Jahresrechnung BG'!H11=4,RS!$D$2/100*48,IF('2. a) Jahresrechnung BG'!H7+'2. a) Jahresrechnung BG'!H8+'2. a) Jahresrechnung BG'!H9+'2. a) Jahresrechnung BG'!H10+'2. a) Jahresrechnung BG'!H11&gt;=5,RS!$D$2/100*60,0))))),0)),0)</f>
        <v>0</v>
      </c>
      <c r="I6" s="16">
        <f>IF(AND('2. a) Jahresrechnung BG'!I4=1,'2. a) Jahresrechnung BG'!I7+'2. a) Jahresrechnung BG'!I8+'2. a) Jahresrechnung BG'!I9+'2. a) Jahresrechnung BG'!I10+'2. a) Jahresrechnung BG'!I11&gt;0),IF('2. a) Jahresrechnung BG'!I3=2016,IF('2. a) Jahresrechnung BG'!I4=1,IF(OR(OR(AND('2. a) Jahresrechnung BG'!I7=0,'2. a) Jahresrechnung BG'!I8=0,'2. a) Jahresrechnung BG'!I9=0,'2. a) Jahresrechnung BG'!I10=1,'2. a) Jahresrechnung BG'!I11=0),AND('2. a) Jahresrechnung BG'!I7=0,'2. a) Jahresrechnung BG'!I8=0,'2. a) Jahresrechnung BG'!I9=0,'2. a) Jahresrechnung BG'!I10=0,'2. a) Jahresrechnung BG'!I11=1)),'2. a) Jahresrechnung BG'!I8+'2. a) Jahresrechnung BG'!I9+'2. a) Jahresrechnung BG'!I10+'2. a) Jahresrechnung BG'!I11=2,'2. a) Jahresrechnung BG'!I7+'2. a) Jahresrechnung BG'!I8+'2. a) Jahresrechnung BG'!I9+'2. a) Jahresrechnung BG'!I10+'2. a) Jahresrechnung BG'!I11=3),RS!$C$2/100*36,IF(OR(AND('2. a) Jahresrechnung BG'!I7=1,'2. a) Jahresrechnung BG'!I8+'2. a) Jahresrechnung BG'!I9+'2. a) Jahresrechnung BG'!I10+'2. a) Jahresrechnung BG'!I11=1),AND('2. a) Jahresrechnung BG'!I7=2,'2. a) Jahresrechnung BG'!I8=0,'2. a) Jahresrechnung BG'!I9=0,'2. a) Jahresrechnung BG'!I10=0,'2. a) Jahresrechnung BG'!I11=0)),RS!$C$2/100*24,IF(OR(AND('2. a) Jahresrechnung BG'!I7=0,'2. a) Jahresrechnung BG'!I8=0,'2. a) Jahresrechnung BG'!I9=1),AND('2. a) Jahresrechnung BG'!I7=0,'2. a) Jahresrechnung BG'!I8=1,'2. a) Jahresrechnung BG'!I9=0),AND('2. a) Jahresrechnung BG'!I7=1,'2. a) Jahresrechnung BG'!I8=0,'2. a) Jahresrechnung BG'!I9=0)),RS!$C$2/100*12,IF('2. a) Jahresrechnung BG'!I7+'2. a) Jahresrechnung BG'!I8+'2. a) Jahresrechnung BG'!I9+'2. a) Jahresrechnung BG'!I10+'2. a) Jahresrechnung BG'!I11=4,RS!$C$2/100*48,IF('2. a) Jahresrechnung BG'!I7+'2. a) Jahresrechnung BG'!I8+'2. a) Jahresrechnung BG'!I9+'2. a) Jahresrechnung BG'!I10+'2. a) Jahresrechnung BG'!I11&gt;=5,RS!$C$2/100*60,0))))),0),IF('2. a) Jahresrechnung BG'!I4=1,IF(OR(OR(AND('2. a) Jahresrechnung BG'!I7=0,'2. a) Jahresrechnung BG'!I8=0,'2. a) Jahresrechnung BG'!I9=0,'2. a) Jahresrechnung BG'!I10=1,'2. a) Jahresrechnung BG'!I11=0),AND('2. a) Jahresrechnung BG'!I7=0,'2. a) Jahresrechnung BG'!I8=0,'2. a) Jahresrechnung BG'!I9=0,'2. a) Jahresrechnung BG'!I10=0,'2. a) Jahresrechnung BG'!I11=1)),'2. a) Jahresrechnung BG'!I8+'2. a) Jahresrechnung BG'!I9+'2. a) Jahresrechnung BG'!I10+'2. a) Jahresrechnung BG'!I11=2,'2. a) Jahresrechnung BG'!I7+'2. a) Jahresrechnung BG'!I8+'2. a) Jahresrechnung BG'!I9+'2. a) Jahresrechnung BG'!I10+'2. a) Jahresrechnung BG'!I11=3),RS!$D$2/100*36,IF(OR(AND('2. a) Jahresrechnung BG'!I7=1,'2. a) Jahresrechnung BG'!I8+'2. a) Jahresrechnung BG'!I9+'2. a) Jahresrechnung BG'!I10+'2. a) Jahresrechnung BG'!I11=1),AND('2. a) Jahresrechnung BG'!I7=2,'2. a) Jahresrechnung BG'!I8=0,'2. a) Jahresrechnung BG'!I9=0,'2. a) Jahresrechnung BG'!I10=0,'2. a) Jahresrechnung BG'!I11=0)),RS!$D$2/100*24,IF(OR(AND('2. a) Jahresrechnung BG'!I7=0,'2. a) Jahresrechnung BG'!I8=0,'2. a) Jahresrechnung BG'!I9=1),AND('2. a) Jahresrechnung BG'!I7=0,'2. a) Jahresrechnung BG'!I8=1,'2. a) Jahresrechnung BG'!I9=0),AND('2. a) Jahresrechnung BG'!I7=1,'2. a) Jahresrechnung BG'!I8=0,'2. a) Jahresrechnung BG'!I9=0)),RS!$D$2/100*12,IF('2. a) Jahresrechnung BG'!I7+'2. a) Jahresrechnung BG'!I8+'2. a) Jahresrechnung BG'!I9+'2. a) Jahresrechnung BG'!I10+'2. a) Jahresrechnung BG'!I11=4,RS!$D$2/100*48,IF('2. a) Jahresrechnung BG'!I7+'2. a) Jahresrechnung BG'!I8+'2. a) Jahresrechnung BG'!I9+'2. a) Jahresrechnung BG'!I10+'2. a) Jahresrechnung BG'!I11&gt;=5,RS!$D$2/100*60,0))))),0)),0)</f>
        <v>0</v>
      </c>
      <c r="J6" s="16">
        <f>IF(AND('2. a) Jahresrechnung BG'!J4=1,'2. a) Jahresrechnung BG'!J7+'2. a) Jahresrechnung BG'!J8+'2. a) Jahresrechnung BG'!J9+'2. a) Jahresrechnung BG'!J10+'2. a) Jahresrechnung BG'!J11&gt;0),IF('2. a) Jahresrechnung BG'!J3=2016,IF('2. a) Jahresrechnung BG'!J4=1,IF(OR(OR(AND('2. a) Jahresrechnung BG'!J7=0,'2. a) Jahresrechnung BG'!J8=0,'2. a) Jahresrechnung BG'!J9=0,'2. a) Jahresrechnung BG'!J10=1,'2. a) Jahresrechnung BG'!J11=0),AND('2. a) Jahresrechnung BG'!J7=0,'2. a) Jahresrechnung BG'!J8=0,'2. a) Jahresrechnung BG'!J9=0,'2. a) Jahresrechnung BG'!J10=0,'2. a) Jahresrechnung BG'!J11=1)),'2. a) Jahresrechnung BG'!J8+'2. a) Jahresrechnung BG'!J9+'2. a) Jahresrechnung BG'!J10+'2. a) Jahresrechnung BG'!J11=2,'2. a) Jahresrechnung BG'!J7+'2. a) Jahresrechnung BG'!J8+'2. a) Jahresrechnung BG'!J9+'2. a) Jahresrechnung BG'!J10+'2. a) Jahresrechnung BG'!J11=3),RS!$C$2/100*36,IF(OR(AND('2. a) Jahresrechnung BG'!J7=1,'2. a) Jahresrechnung BG'!J8+'2. a) Jahresrechnung BG'!J9+'2. a) Jahresrechnung BG'!J10+'2. a) Jahresrechnung BG'!J11=1),AND('2. a) Jahresrechnung BG'!J7=2,'2. a) Jahresrechnung BG'!J8=0,'2. a) Jahresrechnung BG'!J9=0,'2. a) Jahresrechnung BG'!J10=0,'2. a) Jahresrechnung BG'!J11=0)),RS!$C$2/100*24,IF(OR(AND('2. a) Jahresrechnung BG'!J7=0,'2. a) Jahresrechnung BG'!J8=0,'2. a) Jahresrechnung BG'!J9=1),AND('2. a) Jahresrechnung BG'!J7=0,'2. a) Jahresrechnung BG'!J8=1,'2. a) Jahresrechnung BG'!J9=0),AND('2. a) Jahresrechnung BG'!J7=1,'2. a) Jahresrechnung BG'!J8=0,'2. a) Jahresrechnung BG'!J9=0)),RS!$C$2/100*12,IF('2. a) Jahresrechnung BG'!J7+'2. a) Jahresrechnung BG'!J8+'2. a) Jahresrechnung BG'!J9+'2. a) Jahresrechnung BG'!J10+'2. a) Jahresrechnung BG'!J11=4,RS!$C$2/100*48,IF('2. a) Jahresrechnung BG'!J7+'2. a) Jahresrechnung BG'!J8+'2. a) Jahresrechnung BG'!J9+'2. a) Jahresrechnung BG'!J10+'2. a) Jahresrechnung BG'!J11&gt;=5,RS!$C$2/100*60,0))))),0),IF('2. a) Jahresrechnung BG'!J4=1,IF(OR(OR(AND('2. a) Jahresrechnung BG'!J7=0,'2. a) Jahresrechnung BG'!J8=0,'2. a) Jahresrechnung BG'!J9=0,'2. a) Jahresrechnung BG'!J10=1,'2. a) Jahresrechnung BG'!J11=0),AND('2. a) Jahresrechnung BG'!J7=0,'2. a) Jahresrechnung BG'!J8=0,'2. a) Jahresrechnung BG'!J9=0,'2. a) Jahresrechnung BG'!J10=0,'2. a) Jahresrechnung BG'!J11=1)),'2. a) Jahresrechnung BG'!J8+'2. a) Jahresrechnung BG'!J9+'2. a) Jahresrechnung BG'!J10+'2. a) Jahresrechnung BG'!J11=2,'2. a) Jahresrechnung BG'!J7+'2. a) Jahresrechnung BG'!J8+'2. a) Jahresrechnung BG'!J9+'2. a) Jahresrechnung BG'!J10+'2. a) Jahresrechnung BG'!J11=3),RS!$D$2/100*36,IF(OR(AND('2. a) Jahresrechnung BG'!J7=1,'2. a) Jahresrechnung BG'!J8+'2. a) Jahresrechnung BG'!J9+'2. a) Jahresrechnung BG'!J10+'2. a) Jahresrechnung BG'!J11=1),AND('2. a) Jahresrechnung BG'!J7=2,'2. a) Jahresrechnung BG'!J8=0,'2. a) Jahresrechnung BG'!J9=0,'2. a) Jahresrechnung BG'!J10=0,'2. a) Jahresrechnung BG'!J11=0)),RS!$D$2/100*24,IF(OR(AND('2. a) Jahresrechnung BG'!J7=0,'2. a) Jahresrechnung BG'!J8=0,'2. a) Jahresrechnung BG'!J9=1),AND('2. a) Jahresrechnung BG'!J7=0,'2. a) Jahresrechnung BG'!J8=1,'2. a) Jahresrechnung BG'!J9=0),AND('2. a) Jahresrechnung BG'!J7=1,'2. a) Jahresrechnung BG'!J8=0,'2. a) Jahresrechnung BG'!J9=0)),RS!$D$2/100*12,IF('2. a) Jahresrechnung BG'!J7+'2. a) Jahresrechnung BG'!J8+'2. a) Jahresrechnung BG'!J9+'2. a) Jahresrechnung BG'!J10+'2. a) Jahresrechnung BG'!J11=4,RS!$D$2/100*48,IF('2. a) Jahresrechnung BG'!J7+'2. a) Jahresrechnung BG'!J8+'2. a) Jahresrechnung BG'!J9+'2. a) Jahresrechnung BG'!J10+'2. a) Jahresrechnung BG'!J11&gt;=5,RS!$D$2/100*60,0))))),0)),0)</f>
        <v>0</v>
      </c>
      <c r="K6" s="16">
        <f>IF(AND('2. a) Jahresrechnung BG'!K4=1,'2. a) Jahresrechnung BG'!K7+'2. a) Jahresrechnung BG'!K8+'2. a) Jahresrechnung BG'!K9+'2. a) Jahresrechnung BG'!K10+'2. a) Jahresrechnung BG'!K11&gt;0),IF('2. a) Jahresrechnung BG'!K3=2016,IF('2. a) Jahresrechnung BG'!K4=1,IF(OR(OR(AND('2. a) Jahresrechnung BG'!K7=0,'2. a) Jahresrechnung BG'!K8=0,'2. a) Jahresrechnung BG'!K9=0,'2. a) Jahresrechnung BG'!K10=1,'2. a) Jahresrechnung BG'!K11=0),AND('2. a) Jahresrechnung BG'!K7=0,'2. a) Jahresrechnung BG'!K8=0,'2. a) Jahresrechnung BG'!K9=0,'2. a) Jahresrechnung BG'!K10=0,'2. a) Jahresrechnung BG'!K11=1)),'2. a) Jahresrechnung BG'!K8+'2. a) Jahresrechnung BG'!K9+'2. a) Jahresrechnung BG'!K10+'2. a) Jahresrechnung BG'!K11=2,'2. a) Jahresrechnung BG'!K7+'2. a) Jahresrechnung BG'!K8+'2. a) Jahresrechnung BG'!K9+'2. a) Jahresrechnung BG'!K10+'2. a) Jahresrechnung BG'!K11=3),RS!$C$2/100*36,IF(OR(AND('2. a) Jahresrechnung BG'!K7=1,'2. a) Jahresrechnung BG'!K8+'2. a) Jahresrechnung BG'!K9+'2. a) Jahresrechnung BG'!K10+'2. a) Jahresrechnung BG'!K11=1),AND('2. a) Jahresrechnung BG'!K7=2,'2. a) Jahresrechnung BG'!K8=0,'2. a) Jahresrechnung BG'!K9=0,'2. a) Jahresrechnung BG'!K10=0,'2. a) Jahresrechnung BG'!K11=0)),RS!$C$2/100*24,IF(OR(AND('2. a) Jahresrechnung BG'!K7=0,'2. a) Jahresrechnung BG'!K8=0,'2. a) Jahresrechnung BG'!K9=1),AND('2. a) Jahresrechnung BG'!K7=0,'2. a) Jahresrechnung BG'!K8=1,'2. a) Jahresrechnung BG'!K9=0),AND('2. a) Jahresrechnung BG'!K7=1,'2. a) Jahresrechnung BG'!K8=0,'2. a) Jahresrechnung BG'!K9=0)),RS!$C$2/100*12,IF('2. a) Jahresrechnung BG'!K7+'2. a) Jahresrechnung BG'!K8+'2. a) Jahresrechnung BG'!K9+'2. a) Jahresrechnung BG'!K10+'2. a) Jahresrechnung BG'!K11=4,RS!$C$2/100*48,IF('2. a) Jahresrechnung BG'!K7+'2. a) Jahresrechnung BG'!K8+'2. a) Jahresrechnung BG'!K9+'2. a) Jahresrechnung BG'!K10+'2. a) Jahresrechnung BG'!K11&gt;=5,RS!$C$2/100*60,0))))),0),IF('2. a) Jahresrechnung BG'!K4=1,IF(OR(OR(AND('2. a) Jahresrechnung BG'!K7=0,'2. a) Jahresrechnung BG'!K8=0,'2. a) Jahresrechnung BG'!K9=0,'2. a) Jahresrechnung BG'!K10=1,'2. a) Jahresrechnung BG'!K11=0),AND('2. a) Jahresrechnung BG'!K7=0,'2. a) Jahresrechnung BG'!K8=0,'2. a) Jahresrechnung BG'!K9=0,'2. a) Jahresrechnung BG'!K10=0,'2. a) Jahresrechnung BG'!K11=1)),'2. a) Jahresrechnung BG'!K8+'2. a) Jahresrechnung BG'!K9+'2. a) Jahresrechnung BG'!K10+'2. a) Jahresrechnung BG'!K11=2,'2. a) Jahresrechnung BG'!K7+'2. a) Jahresrechnung BG'!K8+'2. a) Jahresrechnung BG'!K9+'2. a) Jahresrechnung BG'!K10+'2. a) Jahresrechnung BG'!K11=3),RS!$D$2/100*36,IF(OR(AND('2. a) Jahresrechnung BG'!K7=1,'2. a) Jahresrechnung BG'!K8+'2. a) Jahresrechnung BG'!K9+'2. a) Jahresrechnung BG'!K10+'2. a) Jahresrechnung BG'!K11=1),AND('2. a) Jahresrechnung BG'!K7=2,'2. a) Jahresrechnung BG'!K8=0,'2. a) Jahresrechnung BG'!K9=0,'2. a) Jahresrechnung BG'!K10=0,'2. a) Jahresrechnung BG'!K11=0)),RS!$D$2/100*24,IF(OR(AND('2. a) Jahresrechnung BG'!K7=0,'2. a) Jahresrechnung BG'!K8=0,'2. a) Jahresrechnung BG'!K9=1),AND('2. a) Jahresrechnung BG'!K7=0,'2. a) Jahresrechnung BG'!K8=1,'2. a) Jahresrechnung BG'!K9=0),AND('2. a) Jahresrechnung BG'!K7=1,'2. a) Jahresrechnung BG'!K8=0,'2. a) Jahresrechnung BG'!K9=0)),RS!$D$2/100*12,IF('2. a) Jahresrechnung BG'!K7+'2. a) Jahresrechnung BG'!K8+'2. a) Jahresrechnung BG'!K9+'2. a) Jahresrechnung BG'!K10+'2. a) Jahresrechnung BG'!K11=4,RS!$D$2/100*48,IF('2. a) Jahresrechnung BG'!K7+'2. a) Jahresrechnung BG'!K8+'2. a) Jahresrechnung BG'!K9+'2. a) Jahresrechnung BG'!K10+'2. a) Jahresrechnung BG'!K11&gt;=5,RS!$D$2/100*60,0))))),0)),0)</f>
        <v>0</v>
      </c>
      <c r="L6" s="16">
        <f>IF(AND('2. a) Jahresrechnung BG'!L4=1,'2. a) Jahresrechnung BG'!L7+'2. a) Jahresrechnung BG'!L8+'2. a) Jahresrechnung BG'!L9+'2. a) Jahresrechnung BG'!L10+'2. a) Jahresrechnung BG'!L11&gt;0),IF('2. a) Jahresrechnung BG'!L3=2016,IF('2. a) Jahresrechnung BG'!L4=1,IF(OR(OR(AND('2. a) Jahresrechnung BG'!L7=0,'2. a) Jahresrechnung BG'!L8=0,'2. a) Jahresrechnung BG'!L9=0,'2. a) Jahresrechnung BG'!L10=1,'2. a) Jahresrechnung BG'!L11=0),AND('2. a) Jahresrechnung BG'!L7=0,'2. a) Jahresrechnung BG'!L8=0,'2. a) Jahresrechnung BG'!L9=0,'2. a) Jahresrechnung BG'!L10=0,'2. a) Jahresrechnung BG'!L11=1)),'2. a) Jahresrechnung BG'!L8+'2. a) Jahresrechnung BG'!L9+'2. a) Jahresrechnung BG'!L10+'2. a) Jahresrechnung BG'!L11=2,'2. a) Jahresrechnung BG'!L7+'2. a) Jahresrechnung BG'!L8+'2. a) Jahresrechnung BG'!L9+'2. a) Jahresrechnung BG'!L10+'2. a) Jahresrechnung BG'!L11=3),RS!$C$2/100*36,IF(OR(AND('2. a) Jahresrechnung BG'!L7=1,'2. a) Jahresrechnung BG'!L8+'2. a) Jahresrechnung BG'!L9+'2. a) Jahresrechnung BG'!L10+'2. a) Jahresrechnung BG'!L11=1),AND('2. a) Jahresrechnung BG'!L7=2,'2. a) Jahresrechnung BG'!L8=0,'2. a) Jahresrechnung BG'!L9=0,'2. a) Jahresrechnung BG'!L10=0,'2. a) Jahresrechnung BG'!L11=0)),RS!$C$2/100*24,IF(OR(AND('2. a) Jahresrechnung BG'!L7=0,'2. a) Jahresrechnung BG'!L8=0,'2. a) Jahresrechnung BG'!L9=1),AND('2. a) Jahresrechnung BG'!L7=0,'2. a) Jahresrechnung BG'!L8=1,'2. a) Jahresrechnung BG'!L9=0),AND('2. a) Jahresrechnung BG'!L7=1,'2. a) Jahresrechnung BG'!L8=0,'2. a) Jahresrechnung BG'!L9=0)),RS!$C$2/100*12,IF('2. a) Jahresrechnung BG'!L7+'2. a) Jahresrechnung BG'!L8+'2. a) Jahresrechnung BG'!L9+'2. a) Jahresrechnung BG'!L10+'2. a) Jahresrechnung BG'!L11=4,RS!$C$2/100*48,IF('2. a) Jahresrechnung BG'!L7+'2. a) Jahresrechnung BG'!L8+'2. a) Jahresrechnung BG'!L9+'2. a) Jahresrechnung BG'!L10+'2. a) Jahresrechnung BG'!L11&gt;=5,RS!$C$2/100*60,0))))),0),IF('2. a) Jahresrechnung BG'!L4=1,IF(OR(OR(AND('2. a) Jahresrechnung BG'!L7=0,'2. a) Jahresrechnung BG'!L8=0,'2. a) Jahresrechnung BG'!L9=0,'2. a) Jahresrechnung BG'!L10=1,'2. a) Jahresrechnung BG'!L11=0),AND('2. a) Jahresrechnung BG'!L7=0,'2. a) Jahresrechnung BG'!L8=0,'2. a) Jahresrechnung BG'!L9=0,'2. a) Jahresrechnung BG'!L10=0,'2. a) Jahresrechnung BG'!L11=1)),'2. a) Jahresrechnung BG'!L8+'2. a) Jahresrechnung BG'!L9+'2. a) Jahresrechnung BG'!L10+'2. a) Jahresrechnung BG'!L11=2,'2. a) Jahresrechnung BG'!L7+'2. a) Jahresrechnung BG'!L8+'2. a) Jahresrechnung BG'!L9+'2. a) Jahresrechnung BG'!L10+'2. a) Jahresrechnung BG'!L11=3),RS!$D$2/100*36,IF(OR(AND('2. a) Jahresrechnung BG'!L7=1,'2. a) Jahresrechnung BG'!L8+'2. a) Jahresrechnung BG'!L9+'2. a) Jahresrechnung BG'!L10+'2. a) Jahresrechnung BG'!L11=1),AND('2. a) Jahresrechnung BG'!L7=2,'2. a) Jahresrechnung BG'!L8=0,'2. a) Jahresrechnung BG'!L9=0,'2. a) Jahresrechnung BG'!L10=0,'2. a) Jahresrechnung BG'!L11=0)),RS!$D$2/100*24,IF(OR(AND('2. a) Jahresrechnung BG'!L7=0,'2. a) Jahresrechnung BG'!L8=0,'2. a) Jahresrechnung BG'!L9=1),AND('2. a) Jahresrechnung BG'!L7=0,'2. a) Jahresrechnung BG'!L8=1,'2. a) Jahresrechnung BG'!L9=0),AND('2. a) Jahresrechnung BG'!L7=1,'2. a) Jahresrechnung BG'!L8=0,'2. a) Jahresrechnung BG'!L9=0)),RS!$D$2/100*12,IF('2. a) Jahresrechnung BG'!L7+'2. a) Jahresrechnung BG'!L8+'2. a) Jahresrechnung BG'!L9+'2. a) Jahresrechnung BG'!L10+'2. a) Jahresrechnung BG'!L11=4,RS!$D$2/100*48,IF('2. a) Jahresrechnung BG'!L7+'2. a) Jahresrechnung BG'!L8+'2. a) Jahresrechnung BG'!L9+'2. a) Jahresrechnung BG'!L10+'2. a) Jahresrechnung BG'!L11&gt;=5,RS!$D$2/100*60,0))))),0)),0)</f>
        <v>0</v>
      </c>
      <c r="M6" s="16">
        <f>IF(AND('2. a) Jahresrechnung BG'!M4=1,'2. a) Jahresrechnung BG'!M7+'2. a) Jahresrechnung BG'!M8+'2. a) Jahresrechnung BG'!M9+'2. a) Jahresrechnung BG'!M10+'2. a) Jahresrechnung BG'!M11&gt;0),IF('2. a) Jahresrechnung BG'!M3=2016,IF('2. a) Jahresrechnung BG'!M4=1,IF(OR(OR(AND('2. a) Jahresrechnung BG'!M7=0,'2. a) Jahresrechnung BG'!M8=0,'2. a) Jahresrechnung BG'!M9=0,'2. a) Jahresrechnung BG'!M10=1,'2. a) Jahresrechnung BG'!M11=0),AND('2. a) Jahresrechnung BG'!M7=0,'2. a) Jahresrechnung BG'!M8=0,'2. a) Jahresrechnung BG'!M9=0,'2. a) Jahresrechnung BG'!M10=0,'2. a) Jahresrechnung BG'!M11=1)),'2. a) Jahresrechnung BG'!M8+'2. a) Jahresrechnung BG'!M9+'2. a) Jahresrechnung BG'!M10+'2. a) Jahresrechnung BG'!M11=2,'2. a) Jahresrechnung BG'!M7+'2. a) Jahresrechnung BG'!M8+'2. a) Jahresrechnung BG'!M9+'2. a) Jahresrechnung BG'!M10+'2. a) Jahresrechnung BG'!M11=3),RS!$C$2/100*36,IF(OR(AND('2. a) Jahresrechnung BG'!M7=1,'2. a) Jahresrechnung BG'!M8+'2. a) Jahresrechnung BG'!M9+'2. a) Jahresrechnung BG'!M10+'2. a) Jahresrechnung BG'!M11=1),AND('2. a) Jahresrechnung BG'!M7=2,'2. a) Jahresrechnung BG'!M8=0,'2. a) Jahresrechnung BG'!M9=0,'2. a) Jahresrechnung BG'!M10=0,'2. a) Jahresrechnung BG'!M11=0)),RS!$C$2/100*24,IF(OR(AND('2. a) Jahresrechnung BG'!M7=0,'2. a) Jahresrechnung BG'!M8=0,'2. a) Jahresrechnung BG'!M9=1),AND('2. a) Jahresrechnung BG'!M7=0,'2. a) Jahresrechnung BG'!M8=1,'2. a) Jahresrechnung BG'!M9=0),AND('2. a) Jahresrechnung BG'!M7=1,'2. a) Jahresrechnung BG'!M8=0,'2. a) Jahresrechnung BG'!M9=0)),RS!$C$2/100*12,IF('2. a) Jahresrechnung BG'!M7+'2. a) Jahresrechnung BG'!M8+'2. a) Jahresrechnung BG'!M9+'2. a) Jahresrechnung BG'!M10+'2. a) Jahresrechnung BG'!M11=4,RS!$C$2/100*48,IF('2. a) Jahresrechnung BG'!M7+'2. a) Jahresrechnung BG'!M8+'2. a) Jahresrechnung BG'!M9+'2. a) Jahresrechnung BG'!M10+'2. a) Jahresrechnung BG'!M11&gt;=5,RS!$C$2/100*60,0))))),0),IF('2. a) Jahresrechnung BG'!M4=1,IF(OR(OR(AND('2. a) Jahresrechnung BG'!M7=0,'2. a) Jahresrechnung BG'!M8=0,'2. a) Jahresrechnung BG'!M9=0,'2. a) Jahresrechnung BG'!M10=1,'2. a) Jahresrechnung BG'!M11=0),AND('2. a) Jahresrechnung BG'!M7=0,'2. a) Jahresrechnung BG'!M8=0,'2. a) Jahresrechnung BG'!M9=0,'2. a) Jahresrechnung BG'!M10=0,'2. a) Jahresrechnung BG'!M11=1)),'2. a) Jahresrechnung BG'!M8+'2. a) Jahresrechnung BG'!M9+'2. a) Jahresrechnung BG'!M10+'2. a) Jahresrechnung BG'!M11=2,'2. a) Jahresrechnung BG'!M7+'2. a) Jahresrechnung BG'!M8+'2. a) Jahresrechnung BG'!M9+'2. a) Jahresrechnung BG'!M10+'2. a) Jahresrechnung BG'!M11=3),RS!$D$2/100*36,IF(OR(AND('2. a) Jahresrechnung BG'!M7=1,'2. a) Jahresrechnung BG'!M8+'2. a) Jahresrechnung BG'!M9+'2. a) Jahresrechnung BG'!M10+'2. a) Jahresrechnung BG'!M11=1),AND('2. a) Jahresrechnung BG'!M7=2,'2. a) Jahresrechnung BG'!M8=0,'2. a) Jahresrechnung BG'!M9=0,'2. a) Jahresrechnung BG'!M10=0,'2. a) Jahresrechnung BG'!M11=0)),RS!$D$2/100*24,IF(OR(AND('2. a) Jahresrechnung BG'!M7=0,'2. a) Jahresrechnung BG'!M8=0,'2. a) Jahresrechnung BG'!M9=1),AND('2. a) Jahresrechnung BG'!M7=0,'2. a) Jahresrechnung BG'!M8=1,'2. a) Jahresrechnung BG'!M9=0),AND('2. a) Jahresrechnung BG'!M7=1,'2. a) Jahresrechnung BG'!M8=0,'2. a) Jahresrechnung BG'!M9=0)),RS!$D$2/100*12,IF('2. a) Jahresrechnung BG'!M7+'2. a) Jahresrechnung BG'!M8+'2. a) Jahresrechnung BG'!M9+'2. a) Jahresrechnung BG'!M10+'2. a) Jahresrechnung BG'!M11=4,RS!$D$2/100*48,IF('2. a) Jahresrechnung BG'!M7+'2. a) Jahresrechnung BG'!M8+'2. a) Jahresrechnung BG'!M9+'2. a) Jahresrechnung BG'!M10+'2. a) Jahresrechnung BG'!M11&gt;=5,RS!$D$2/100*60,0))))),0)),0)</f>
        <v>0</v>
      </c>
      <c r="N6" s="16">
        <f>IF(AND('2. a) Jahresrechnung BG'!N4=1,'2. a) Jahresrechnung BG'!N7+'2. a) Jahresrechnung BG'!N8+'2. a) Jahresrechnung BG'!N9+'2. a) Jahresrechnung BG'!N10+'2. a) Jahresrechnung BG'!N11&gt;0),IF('2. a) Jahresrechnung BG'!N3=2016,IF('2. a) Jahresrechnung BG'!N4=1,IF(OR(OR(AND('2. a) Jahresrechnung BG'!N7=0,'2. a) Jahresrechnung BG'!N8=0,'2. a) Jahresrechnung BG'!N9=0,'2. a) Jahresrechnung BG'!N10=1,'2. a) Jahresrechnung BG'!N11=0),AND('2. a) Jahresrechnung BG'!N7=0,'2. a) Jahresrechnung BG'!N8=0,'2. a) Jahresrechnung BG'!N9=0,'2. a) Jahresrechnung BG'!N10=0,'2. a) Jahresrechnung BG'!N11=1)),'2. a) Jahresrechnung BG'!N8+'2. a) Jahresrechnung BG'!N9+'2. a) Jahresrechnung BG'!N10+'2. a) Jahresrechnung BG'!N11=2,'2. a) Jahresrechnung BG'!N7+'2. a) Jahresrechnung BG'!N8+'2. a) Jahresrechnung BG'!N9+'2. a) Jahresrechnung BG'!N10+'2. a) Jahresrechnung BG'!N11=3),RS!$C$2/100*36,IF(OR(AND('2. a) Jahresrechnung BG'!N7=1,'2. a) Jahresrechnung BG'!N8+'2. a) Jahresrechnung BG'!N9+'2. a) Jahresrechnung BG'!N10+'2. a) Jahresrechnung BG'!N11=1),AND('2. a) Jahresrechnung BG'!N7=2,'2. a) Jahresrechnung BG'!N8=0,'2. a) Jahresrechnung BG'!N9=0,'2. a) Jahresrechnung BG'!N10=0,'2. a) Jahresrechnung BG'!N11=0)),RS!$C$2/100*24,IF(OR(AND('2. a) Jahresrechnung BG'!N7=0,'2. a) Jahresrechnung BG'!N8=0,'2. a) Jahresrechnung BG'!N9=1),AND('2. a) Jahresrechnung BG'!N7=0,'2. a) Jahresrechnung BG'!N8=1,'2. a) Jahresrechnung BG'!N9=0),AND('2. a) Jahresrechnung BG'!N7=1,'2. a) Jahresrechnung BG'!N8=0,'2. a) Jahresrechnung BG'!N9=0)),RS!$C$2/100*12,IF('2. a) Jahresrechnung BG'!N7+'2. a) Jahresrechnung BG'!N8+'2. a) Jahresrechnung BG'!N9+'2. a) Jahresrechnung BG'!N10+'2. a) Jahresrechnung BG'!N11=4,RS!$C$2/100*48,IF('2. a) Jahresrechnung BG'!N7+'2. a) Jahresrechnung BG'!N8+'2. a) Jahresrechnung BG'!N9+'2. a) Jahresrechnung BG'!N10+'2. a) Jahresrechnung BG'!N11&gt;=5,RS!$C$2/100*60,0))))),0),IF('2. a) Jahresrechnung BG'!N4=1,IF(OR(OR(AND('2. a) Jahresrechnung BG'!N7=0,'2. a) Jahresrechnung BG'!N8=0,'2. a) Jahresrechnung BG'!N9=0,'2. a) Jahresrechnung BG'!N10=1,'2. a) Jahresrechnung BG'!N11=0),AND('2. a) Jahresrechnung BG'!N7=0,'2. a) Jahresrechnung BG'!N8=0,'2. a) Jahresrechnung BG'!N9=0,'2. a) Jahresrechnung BG'!N10=0,'2. a) Jahresrechnung BG'!N11=1)),'2. a) Jahresrechnung BG'!N8+'2. a) Jahresrechnung BG'!N9+'2. a) Jahresrechnung BG'!N10+'2. a) Jahresrechnung BG'!N11=2,'2. a) Jahresrechnung BG'!N7+'2. a) Jahresrechnung BG'!N8+'2. a) Jahresrechnung BG'!N9+'2. a) Jahresrechnung BG'!N10+'2. a) Jahresrechnung BG'!N11=3),RS!$D$2/100*36,IF(OR(AND('2. a) Jahresrechnung BG'!N7=1,'2. a) Jahresrechnung BG'!N8+'2. a) Jahresrechnung BG'!N9+'2. a) Jahresrechnung BG'!N10+'2. a) Jahresrechnung BG'!N11=1),AND('2. a) Jahresrechnung BG'!N7=2,'2. a) Jahresrechnung BG'!N8=0,'2. a) Jahresrechnung BG'!N9=0,'2. a) Jahresrechnung BG'!N10=0,'2. a) Jahresrechnung BG'!N11=0)),RS!$D$2/100*24,IF(OR(AND('2. a) Jahresrechnung BG'!N7=0,'2. a) Jahresrechnung BG'!N8=0,'2. a) Jahresrechnung BG'!N9=1),AND('2. a) Jahresrechnung BG'!N7=0,'2. a) Jahresrechnung BG'!N8=1,'2. a) Jahresrechnung BG'!N9=0),AND('2. a) Jahresrechnung BG'!N7=1,'2. a) Jahresrechnung BG'!N8=0,'2. a) Jahresrechnung BG'!N9=0)),RS!$D$2/100*12,IF('2. a) Jahresrechnung BG'!N7+'2. a) Jahresrechnung BG'!N8+'2. a) Jahresrechnung BG'!N9+'2. a) Jahresrechnung BG'!N10+'2. a) Jahresrechnung BG'!N11=4,RS!$D$2/100*48,IF('2. a) Jahresrechnung BG'!N7+'2. a) Jahresrechnung BG'!N8+'2. a) Jahresrechnung BG'!N9+'2. a) Jahresrechnung BG'!N10+'2. a) Jahresrechnung BG'!N11&gt;=5,RS!$D$2/100*60,0))))),0)),0)</f>
        <v>0</v>
      </c>
      <c r="O6" s="46">
        <f>SUM(C6:N6)</f>
        <v>0</v>
      </c>
    </row>
    <row r="7" spans="2:15" x14ac:dyDescent="0.2">
      <c r="B7" s="9" t="s">
        <v>27</v>
      </c>
      <c r="C7" s="16">
        <v>0</v>
      </c>
      <c r="D7" s="16">
        <v>0</v>
      </c>
      <c r="E7" s="16">
        <v>0</v>
      </c>
      <c r="F7" s="16">
        <v>0</v>
      </c>
      <c r="G7" s="16">
        <v>0</v>
      </c>
      <c r="H7" s="16">
        <v>0</v>
      </c>
      <c r="I7" s="16">
        <v>0</v>
      </c>
      <c r="J7" s="16">
        <v>0</v>
      </c>
      <c r="K7" s="16">
        <v>0</v>
      </c>
      <c r="L7" s="16">
        <v>0</v>
      </c>
      <c r="M7" s="16">
        <v>0</v>
      </c>
      <c r="N7" s="16">
        <v>0</v>
      </c>
      <c r="O7" s="46">
        <f>SUM(C7:N7)</f>
        <v>0</v>
      </c>
    </row>
    <row r="8" spans="2:15" ht="25.5" x14ac:dyDescent="0.2">
      <c r="B8" s="17" t="s">
        <v>28</v>
      </c>
      <c r="C8" s="18"/>
      <c r="D8" s="18"/>
      <c r="E8" s="18"/>
      <c r="F8" s="18"/>
      <c r="G8" s="18"/>
      <c r="H8" s="18"/>
      <c r="I8" s="18"/>
      <c r="J8" s="18"/>
      <c r="K8" s="18"/>
      <c r="L8" s="18"/>
      <c r="M8" s="18"/>
      <c r="N8" s="18"/>
      <c r="O8" s="32"/>
    </row>
    <row r="9" spans="2:15" ht="13.5" thickBot="1" x14ac:dyDescent="0.25">
      <c r="B9" s="19" t="s">
        <v>29</v>
      </c>
      <c r="C9" s="48">
        <f>IF('2. a) Jahresrechnung BG'!C3&lt;2015,0,IF('2. a) Jahresrechnung BG'!C3=2015,IF(C8="ja",'2. a) Jahresrechnung BG'!C4*RS!$B$11+'2. a) Jahresrechnung BG'!C5*RS!$B$12+'2. a) Jahresrechnung BG'!C6*RS!$B$13+'2. a) Jahresrechnung BG'!C7*RS!$B$14+'2. a) Jahresrechnung BG'!C8*RS!$B$14+'2. a) Jahresrechnung BG'!C9*RS!$B$15+'2. a) Jahresrechnung BG'!C10*RS!$B$15+'2. a) Jahresrechnung BG'!C11*RS!$B$16,0),IF('2. a) Jahresrechnung BG'!C3=2016,IF(C8="ja",'2. a) Jahresrechnung BG'!C4*RS!$C$11+'2. a) Jahresrechnung BG'!C5*RS!$C$12+'2. a) Jahresrechnung BG'!C6*RS!$C$13+'2. a) Jahresrechnung BG'!C7*RS!$C$14+'2. a) Jahresrechnung BG'!C8*RS!$C$14+'2. a) Jahresrechnung BG'!C9*RS!$C$15+'2. a) Jahresrechnung BG'!C10*RS!$C$15+'2. a) Jahresrechnung BG'!C11*RS!$C$16,0),IF('2. a) Jahresrechnung BG'!C3=2017,IF(C8="ja",'2. a) Jahresrechnung BG'!C4*RS!$D$11+'2. a) Jahresrechnung BG'!C5*RS!$D$12+'2. a) Jahresrechnung BG'!C6*RS!$D$13+'2. a) Jahresrechnung BG'!C7*RS!$D$14+'2. a) Jahresrechnung BG'!C8*RS!$D$14+'2. a) Jahresrechnung BG'!C9*RS!$D$15+'2. a) Jahresrechnung BG'!C10*RS!$D$15+'2. a) Jahresrechnung BG'!C11*RS!$D$16,0),IF('2. a) Jahresrechnung BG'!C3=2018,IF(C8="ja",'2. a) Jahresrechnung BG'!C4*RS!$E$11+'2. a) Jahresrechnung BG'!C5*RS!$E$12+'2. a) Jahresrechnung BG'!C6*RS!$E$13+'2. a) Jahresrechnung BG'!C7*RS!$E$14+'2. a) Jahresrechnung BG'!C8*RS!$E$14+'2. a) Jahresrechnung BG'!C9*RS!$E$15+'2. a) Jahresrechnung BG'!C10*RS!$E$15+'2. a) Jahresrechnung BG'!C11*RS!$E$16,0),IF('2. a) Jahresrechnung BG'!C3=2019,IF(C8="ja",'2. a) Jahresrechnung BG'!C4*RS!$F$11+'2. a) Jahresrechnung BG'!C5*RS!$F$12+'2. a) Jahresrechnung BG'!C6*RS!$F$13+'2. a) Jahresrechnung BG'!C7*RS!$F$14+'2. a) Jahresrechnung BG'!C8*RS!$F$14+'2. a) Jahresrechnung BG'!C9*RS!$F$15+'2. a) Jahresrechnung BG'!C10*RS!$F$15+'2. a) Jahresrechnung BG'!C11*RS!$F$16,0)))))))</f>
        <v>0</v>
      </c>
      <c r="D9" s="48">
        <f>IF('2. a) Jahresrechnung BG'!D3&lt;2015,0,IF('2. a) Jahresrechnung BG'!D3=2015,IF(D8="ja",'2. a) Jahresrechnung BG'!D4*RS!$B$11+'2. a) Jahresrechnung BG'!D5*RS!$B$12+'2. a) Jahresrechnung BG'!D6*RS!$B$13+'2. a) Jahresrechnung BG'!D7*RS!$B$14+'2. a) Jahresrechnung BG'!D8*RS!$B$14+'2. a) Jahresrechnung BG'!D9*RS!$B$15+'2. a) Jahresrechnung BG'!D10*RS!$B$15+'2. a) Jahresrechnung BG'!D11*RS!$B$16,0),IF('2. a) Jahresrechnung BG'!D3=2016,IF(D8="ja",'2. a) Jahresrechnung BG'!D4*RS!$C$11+'2. a) Jahresrechnung BG'!D5*RS!$C$12+'2. a) Jahresrechnung BG'!D6*RS!$C$13+'2. a) Jahresrechnung BG'!D7*RS!$C$14+'2. a) Jahresrechnung BG'!D8*RS!$C$14+'2. a) Jahresrechnung BG'!D9*RS!$C$15+'2. a) Jahresrechnung BG'!D10*RS!$C$15+'2. a) Jahresrechnung BG'!D11*RS!$C$16,0),IF('2. a) Jahresrechnung BG'!D3=2017,IF(D8="ja",'2. a) Jahresrechnung BG'!D4*RS!$D$11+'2. a) Jahresrechnung BG'!D5*RS!$D$12+'2. a) Jahresrechnung BG'!D6*RS!$D$13+'2. a) Jahresrechnung BG'!D7*RS!$D$14+'2. a) Jahresrechnung BG'!D8*RS!$D$14+'2. a) Jahresrechnung BG'!D9*RS!$D$15+'2. a) Jahresrechnung BG'!D10*RS!$D$15+'2. a) Jahresrechnung BG'!D11*RS!$D$16,0),IF('2. a) Jahresrechnung BG'!D3=2018,IF(D8="ja",'2. a) Jahresrechnung BG'!D4*RS!$E$11+'2. a) Jahresrechnung BG'!D5*RS!$E$12+'2. a) Jahresrechnung BG'!D6*RS!$E$13+'2. a) Jahresrechnung BG'!D7*RS!$E$14+'2. a) Jahresrechnung BG'!D8*RS!$E$14+'2. a) Jahresrechnung BG'!D9*RS!$E$15+'2. a) Jahresrechnung BG'!D10*RS!$E$15+'2. a) Jahresrechnung BG'!D11*RS!$E$16,0),IF('2. a) Jahresrechnung BG'!D3=2019,IF(D8="ja",'2. a) Jahresrechnung BG'!D4*RS!$F$11+'2. a) Jahresrechnung BG'!D5*RS!$F$12+'2. a) Jahresrechnung BG'!D6*RS!$F$13+'2. a) Jahresrechnung BG'!D7*RS!$F$14+'2. a) Jahresrechnung BG'!D8*RS!$F$14+'2. a) Jahresrechnung BG'!D9*RS!$F$15+'2. a) Jahresrechnung BG'!D10*RS!$F$15+'2. a) Jahresrechnung BG'!D11*RS!$F$16,0)))))))</f>
        <v>0</v>
      </c>
      <c r="E9" s="48">
        <f>IF('2. a) Jahresrechnung BG'!E3&lt;2015,0,IF('2. a) Jahresrechnung BG'!E3=2015,IF(E8="ja",'2. a) Jahresrechnung BG'!E4*RS!$B$11+'2. a) Jahresrechnung BG'!E5*RS!$B$12+'2. a) Jahresrechnung BG'!E6*RS!$B$13+'2. a) Jahresrechnung BG'!E7*RS!$B$14+'2. a) Jahresrechnung BG'!E8*RS!$B$14+'2. a) Jahresrechnung BG'!E9*RS!$B$15+'2. a) Jahresrechnung BG'!E10*RS!$B$15+'2. a) Jahresrechnung BG'!E11*RS!$B$16,0),IF('2. a) Jahresrechnung BG'!E3=2016,IF(E8="ja",'2. a) Jahresrechnung BG'!E4*RS!$C$11+'2. a) Jahresrechnung BG'!E5*RS!$C$12+'2. a) Jahresrechnung BG'!E6*RS!$C$13+'2. a) Jahresrechnung BG'!E7*RS!$C$14+'2. a) Jahresrechnung BG'!E8*RS!$C$14+'2. a) Jahresrechnung BG'!E9*RS!$C$15+'2. a) Jahresrechnung BG'!E10*RS!$C$15+'2. a) Jahresrechnung BG'!E11*RS!$C$16,0),IF('2. a) Jahresrechnung BG'!E3=2017,IF(E8="ja",'2. a) Jahresrechnung BG'!E4*RS!$D$11+'2. a) Jahresrechnung BG'!E5*RS!$D$12+'2. a) Jahresrechnung BG'!E6*RS!$D$13+'2. a) Jahresrechnung BG'!E7*RS!$D$14+'2. a) Jahresrechnung BG'!E8*RS!$D$14+'2. a) Jahresrechnung BG'!E9*RS!$D$15+'2. a) Jahresrechnung BG'!E10*RS!$D$15+'2. a) Jahresrechnung BG'!E11*RS!$D$16,0),IF('2. a) Jahresrechnung BG'!E3=2018,IF(E8="ja",'2. a) Jahresrechnung BG'!E4*RS!$E$11+'2. a) Jahresrechnung BG'!E5*RS!$E$12+'2. a) Jahresrechnung BG'!E6*RS!$E$13+'2. a) Jahresrechnung BG'!E7*RS!$E$14+'2. a) Jahresrechnung BG'!E8*RS!$E$14+'2. a) Jahresrechnung BG'!E9*RS!$E$15+'2. a) Jahresrechnung BG'!E10*RS!$E$15+'2. a) Jahresrechnung BG'!E11*RS!$E$16,0),IF('2. a) Jahresrechnung BG'!E3=2019,IF(E8="ja",'2. a) Jahresrechnung BG'!E4*RS!$F$11+'2. a) Jahresrechnung BG'!E5*RS!$F$12+'2. a) Jahresrechnung BG'!E6*RS!$F$13+'2. a) Jahresrechnung BG'!E7*RS!$F$14+'2. a) Jahresrechnung BG'!E8*RS!$F$14+'2. a) Jahresrechnung BG'!E9*RS!$F$15+'2. a) Jahresrechnung BG'!E10*RS!$F$15+'2. a) Jahresrechnung BG'!E11*RS!$F$16,0)))))))</f>
        <v>0</v>
      </c>
      <c r="F9" s="48">
        <f>IF('2. a) Jahresrechnung BG'!F3&lt;2015,0,IF('2. a) Jahresrechnung BG'!F3=2015,IF(F8="ja",'2. a) Jahresrechnung BG'!F4*RS!$B$11+'2. a) Jahresrechnung BG'!F5*RS!$B$12+'2. a) Jahresrechnung BG'!F6*RS!$B$13+'2. a) Jahresrechnung BG'!F7*RS!$B$14+'2. a) Jahresrechnung BG'!F8*RS!$B$14+'2. a) Jahresrechnung BG'!F9*RS!$B$15+'2. a) Jahresrechnung BG'!F10*RS!$B$15+'2. a) Jahresrechnung BG'!F11*RS!$B$16,0),IF('2. a) Jahresrechnung BG'!F3=2016,IF(F8="ja",'2. a) Jahresrechnung BG'!F4*RS!$C$11+'2. a) Jahresrechnung BG'!F5*RS!$C$12+'2. a) Jahresrechnung BG'!F6*RS!$C$13+'2. a) Jahresrechnung BG'!F7*RS!$C$14+'2. a) Jahresrechnung BG'!F8*RS!$C$14+'2. a) Jahresrechnung BG'!F9*RS!$C$15+'2. a) Jahresrechnung BG'!F10*RS!$C$15+'2. a) Jahresrechnung BG'!F11*RS!$C$16,0),IF('2. a) Jahresrechnung BG'!F3=2017,IF(F8="ja",'2. a) Jahresrechnung BG'!F4*RS!$D$11+'2. a) Jahresrechnung BG'!F5*RS!$D$12+'2. a) Jahresrechnung BG'!F6*RS!$D$13+'2. a) Jahresrechnung BG'!F7*RS!$D$14+'2. a) Jahresrechnung BG'!F8*RS!$D$14+'2. a) Jahresrechnung BG'!F9*RS!$D$15+'2. a) Jahresrechnung BG'!F10*RS!$D$15+'2. a) Jahresrechnung BG'!F11*RS!$D$16,0),IF('2. a) Jahresrechnung BG'!F3=2018,IF(F8="ja",'2. a) Jahresrechnung BG'!F4*RS!$E$11+'2. a) Jahresrechnung BG'!F5*RS!$E$12+'2. a) Jahresrechnung BG'!F6*RS!$E$13+'2. a) Jahresrechnung BG'!F7*RS!$E$14+'2. a) Jahresrechnung BG'!F8*RS!$E$14+'2. a) Jahresrechnung BG'!F9*RS!$E$15+'2. a) Jahresrechnung BG'!F10*RS!$E$15+'2. a) Jahresrechnung BG'!F11*RS!$E$16,0),IF('2. a) Jahresrechnung BG'!F3=2019,IF(F8="ja",'2. a) Jahresrechnung BG'!F4*RS!$F$11+'2. a) Jahresrechnung BG'!F5*RS!$F$12+'2. a) Jahresrechnung BG'!F6*RS!$F$13+'2. a) Jahresrechnung BG'!F7*RS!$F$14+'2. a) Jahresrechnung BG'!F8*RS!$F$14+'2. a) Jahresrechnung BG'!F9*RS!$F$15+'2. a) Jahresrechnung BG'!F10*RS!$F$15+'2. a) Jahresrechnung BG'!F11*RS!$F$16,0)))))))</f>
        <v>0</v>
      </c>
      <c r="G9" s="48">
        <f>IF('2. a) Jahresrechnung BG'!G3&lt;2015,0,IF('2. a) Jahresrechnung BG'!G3=2015,IF(G8="ja",'2. a) Jahresrechnung BG'!G4*RS!$B$11+'2. a) Jahresrechnung BG'!G5*RS!$B$12+'2. a) Jahresrechnung BG'!G6*RS!$B$13+'2. a) Jahresrechnung BG'!G7*RS!$B$14+'2. a) Jahresrechnung BG'!G8*RS!$B$14+'2. a) Jahresrechnung BG'!G9*RS!$B$15+'2. a) Jahresrechnung BG'!G10*RS!$B$15+'2. a) Jahresrechnung BG'!G11*RS!$B$16,0),IF('2. a) Jahresrechnung BG'!G3=2016,IF(G8="ja",'2. a) Jahresrechnung BG'!G4*RS!$C$11+'2. a) Jahresrechnung BG'!G5*RS!$C$12+'2. a) Jahresrechnung BG'!G6*RS!$C$13+'2. a) Jahresrechnung BG'!G7*RS!$C$14+'2. a) Jahresrechnung BG'!G8*RS!$C$14+'2. a) Jahresrechnung BG'!G9*RS!$C$15+'2. a) Jahresrechnung BG'!G10*RS!$C$15+'2. a) Jahresrechnung BG'!G11*RS!$C$16,0),IF('2. a) Jahresrechnung BG'!G3=2017,IF(G8="ja",'2. a) Jahresrechnung BG'!G4*RS!$D$11+'2. a) Jahresrechnung BG'!G5*RS!$D$12+'2. a) Jahresrechnung BG'!G6*RS!$D$13+'2. a) Jahresrechnung BG'!G7*RS!$D$14+'2. a) Jahresrechnung BG'!G8*RS!$D$14+'2. a) Jahresrechnung BG'!G9*RS!$D$15+'2. a) Jahresrechnung BG'!G10*RS!$D$15+'2. a) Jahresrechnung BG'!G11*RS!$D$16,0),IF('2. a) Jahresrechnung BG'!G3=2018,IF(G8="ja",'2. a) Jahresrechnung BG'!G4*RS!$E$11+'2. a) Jahresrechnung BG'!G5*RS!$E$12+'2. a) Jahresrechnung BG'!G6*RS!$E$13+'2. a) Jahresrechnung BG'!G7*RS!$E$14+'2. a) Jahresrechnung BG'!G8*RS!$E$14+'2. a) Jahresrechnung BG'!G9*RS!$E$15+'2. a) Jahresrechnung BG'!G10*RS!$E$15+'2. a) Jahresrechnung BG'!G11*RS!$E$16,0),IF('2. a) Jahresrechnung BG'!G3=2019,IF(G8="ja",'2. a) Jahresrechnung BG'!G4*RS!$F$11+'2. a) Jahresrechnung BG'!G5*RS!$F$12+'2. a) Jahresrechnung BG'!G6*RS!$F$13+'2. a) Jahresrechnung BG'!G7*RS!$F$14+'2. a) Jahresrechnung BG'!G8*RS!$F$14+'2. a) Jahresrechnung BG'!G9*RS!$F$15+'2. a) Jahresrechnung BG'!G10*RS!$F$15+'2. a) Jahresrechnung BG'!G11*RS!$F$16,0)))))))</f>
        <v>0</v>
      </c>
      <c r="H9" s="48">
        <f>IF('2. a) Jahresrechnung BG'!H3&lt;2015,0,IF('2. a) Jahresrechnung BG'!H3=2015,IF(H8="ja",'2. a) Jahresrechnung BG'!H4*RS!$B$11+'2. a) Jahresrechnung BG'!H5*RS!$B$12+'2. a) Jahresrechnung BG'!H6*RS!$B$13+'2. a) Jahresrechnung BG'!H7*RS!$B$14+'2. a) Jahresrechnung BG'!H8*RS!$B$14+'2. a) Jahresrechnung BG'!H9*RS!$B$15+'2. a) Jahresrechnung BG'!H10*RS!$B$15+'2. a) Jahresrechnung BG'!H11*RS!$B$16,0),IF('2. a) Jahresrechnung BG'!H3=2016,IF(H8="ja",'2. a) Jahresrechnung BG'!H4*RS!$C$11+'2. a) Jahresrechnung BG'!H5*RS!$C$12+'2. a) Jahresrechnung BG'!H6*RS!$C$13+'2. a) Jahresrechnung BG'!H7*RS!$C$14+'2. a) Jahresrechnung BG'!H8*RS!$C$14+'2. a) Jahresrechnung BG'!H9*RS!$C$15+'2. a) Jahresrechnung BG'!H10*RS!$C$15+'2. a) Jahresrechnung BG'!H11*RS!$C$16,0),IF('2. a) Jahresrechnung BG'!H3=2017,IF(H8="ja",'2. a) Jahresrechnung BG'!H4*RS!$D$11+'2. a) Jahresrechnung BG'!H5*RS!$D$12+'2. a) Jahresrechnung BG'!H6*RS!$D$13+'2. a) Jahresrechnung BG'!H7*RS!$D$14+'2. a) Jahresrechnung BG'!H8*RS!$D$14+'2. a) Jahresrechnung BG'!H9*RS!$D$15+'2. a) Jahresrechnung BG'!H10*RS!$D$15+'2. a) Jahresrechnung BG'!H11*RS!$D$16,0),IF('2. a) Jahresrechnung BG'!H3=2018,IF(H8="ja",'2. a) Jahresrechnung BG'!H4*RS!$E$11+'2. a) Jahresrechnung BG'!H5*RS!$E$12+'2. a) Jahresrechnung BG'!H6*RS!$E$13+'2. a) Jahresrechnung BG'!H7*RS!$E$14+'2. a) Jahresrechnung BG'!H8*RS!$E$14+'2. a) Jahresrechnung BG'!H9*RS!$E$15+'2. a) Jahresrechnung BG'!H10*RS!$E$15+'2. a) Jahresrechnung BG'!H11*RS!$E$16,0),IF('2. a) Jahresrechnung BG'!H3=2019,IF(H8="ja",'2. a) Jahresrechnung BG'!H4*RS!$F$11+'2. a) Jahresrechnung BG'!H5*RS!$F$12+'2. a) Jahresrechnung BG'!H6*RS!$F$13+'2. a) Jahresrechnung BG'!H7*RS!$F$14+'2. a) Jahresrechnung BG'!H8*RS!$F$14+'2. a) Jahresrechnung BG'!H9*RS!$F$15+'2. a) Jahresrechnung BG'!H10*RS!$F$15+'2. a) Jahresrechnung BG'!H11*RS!$F$16,0)))))))</f>
        <v>0</v>
      </c>
      <c r="I9" s="48">
        <f>IF('2. a) Jahresrechnung BG'!I3&lt;2015,0,IF('2. a) Jahresrechnung BG'!I3=2015,IF(I8="ja",'2. a) Jahresrechnung BG'!I4*RS!$B$11+'2. a) Jahresrechnung BG'!I5*RS!$B$12+'2. a) Jahresrechnung BG'!I6*RS!$B$13+'2. a) Jahresrechnung BG'!I7*RS!$B$14+'2. a) Jahresrechnung BG'!I8*RS!$B$14+'2. a) Jahresrechnung BG'!I9*RS!$B$15+'2. a) Jahresrechnung BG'!I10*RS!$B$15+'2. a) Jahresrechnung BG'!I11*RS!$B$16,0),IF('2. a) Jahresrechnung BG'!I3=2016,IF(I8="ja",'2. a) Jahresrechnung BG'!I4*RS!$C$11+'2. a) Jahresrechnung BG'!I5*RS!$C$12+'2. a) Jahresrechnung BG'!I6*RS!$C$13+'2. a) Jahresrechnung BG'!I7*RS!$C$14+'2. a) Jahresrechnung BG'!I8*RS!$C$14+'2. a) Jahresrechnung BG'!I9*RS!$C$15+'2. a) Jahresrechnung BG'!I10*RS!$C$15+'2. a) Jahresrechnung BG'!I11*RS!$C$16,0),IF('2. a) Jahresrechnung BG'!I3=2017,IF(I8="ja",'2. a) Jahresrechnung BG'!I4*RS!$D$11+'2. a) Jahresrechnung BG'!I5*RS!$D$12+'2. a) Jahresrechnung BG'!I6*RS!$D$13+'2. a) Jahresrechnung BG'!I7*RS!$D$14+'2. a) Jahresrechnung BG'!I8*RS!$D$14+'2. a) Jahresrechnung BG'!I9*RS!$D$15+'2. a) Jahresrechnung BG'!I10*RS!$D$15+'2. a) Jahresrechnung BG'!I11*RS!$D$16,0),IF('2. a) Jahresrechnung BG'!I3=2018,IF(I8="ja",'2. a) Jahresrechnung BG'!I4*RS!$E$11+'2. a) Jahresrechnung BG'!I5*RS!$E$12+'2. a) Jahresrechnung BG'!I6*RS!$E$13+'2. a) Jahresrechnung BG'!I7*RS!$E$14+'2. a) Jahresrechnung BG'!I8*RS!$E$14+'2. a) Jahresrechnung BG'!I9*RS!$E$15+'2. a) Jahresrechnung BG'!I10*RS!$E$15+'2. a) Jahresrechnung BG'!I11*RS!$E$16,0),IF('2. a) Jahresrechnung BG'!I3=2019,IF(I8="ja",'2. a) Jahresrechnung BG'!I4*RS!$F$11+'2. a) Jahresrechnung BG'!I5*RS!$F$12+'2. a) Jahresrechnung BG'!I6*RS!$F$13+'2. a) Jahresrechnung BG'!I7*RS!$F$14+'2. a) Jahresrechnung BG'!I8*RS!$F$14+'2. a) Jahresrechnung BG'!I9*RS!$F$15+'2. a) Jahresrechnung BG'!I10*RS!$F$15+'2. a) Jahresrechnung BG'!I11*RS!$F$16,0)))))))</f>
        <v>0</v>
      </c>
      <c r="J9" s="48">
        <f>IF('2. a) Jahresrechnung BG'!J3&lt;2015,0,IF('2. a) Jahresrechnung BG'!J3=2015,IF(J8="ja",'2. a) Jahresrechnung BG'!J4*RS!$B$11+'2. a) Jahresrechnung BG'!J5*RS!$B$12+'2. a) Jahresrechnung BG'!J6*RS!$B$13+'2. a) Jahresrechnung BG'!J7*RS!$B$14+'2. a) Jahresrechnung BG'!J8*RS!$B$14+'2. a) Jahresrechnung BG'!J9*RS!$B$15+'2. a) Jahresrechnung BG'!J10*RS!$B$15+'2. a) Jahresrechnung BG'!J11*RS!$B$16,0),IF('2. a) Jahresrechnung BG'!J3=2016,IF(J8="ja",'2. a) Jahresrechnung BG'!J4*RS!$C$11+'2. a) Jahresrechnung BG'!J5*RS!$C$12+'2. a) Jahresrechnung BG'!J6*RS!$C$13+'2. a) Jahresrechnung BG'!J7*RS!$C$14+'2. a) Jahresrechnung BG'!J8*RS!$C$14+'2. a) Jahresrechnung BG'!J9*RS!$C$15+'2. a) Jahresrechnung BG'!J10*RS!$C$15+'2. a) Jahresrechnung BG'!J11*RS!$C$16,0),IF('2. a) Jahresrechnung BG'!J3=2017,IF(J8="ja",'2. a) Jahresrechnung BG'!J4*RS!$D$11+'2. a) Jahresrechnung BG'!J5*RS!$D$12+'2. a) Jahresrechnung BG'!J6*RS!$D$13+'2. a) Jahresrechnung BG'!J7*RS!$D$14+'2. a) Jahresrechnung BG'!J8*RS!$D$14+'2. a) Jahresrechnung BG'!J9*RS!$D$15+'2. a) Jahresrechnung BG'!J10*RS!$D$15+'2. a) Jahresrechnung BG'!J11*RS!$D$16,0),IF('2. a) Jahresrechnung BG'!J3=2018,IF(J8="ja",'2. a) Jahresrechnung BG'!J4*RS!$E$11+'2. a) Jahresrechnung BG'!J5*RS!$E$12+'2. a) Jahresrechnung BG'!J6*RS!$E$13+'2. a) Jahresrechnung BG'!J7*RS!$E$14+'2. a) Jahresrechnung BG'!J8*RS!$E$14+'2. a) Jahresrechnung BG'!J9*RS!$E$15+'2. a) Jahresrechnung BG'!J10*RS!$E$15+'2. a) Jahresrechnung BG'!J11*RS!$E$16,0),IF('2. a) Jahresrechnung BG'!J3=2019,IF(J8="ja",'2. a) Jahresrechnung BG'!J4*RS!$F$11+'2. a) Jahresrechnung BG'!J5*RS!$F$12+'2. a) Jahresrechnung BG'!J6*RS!$F$13+'2. a) Jahresrechnung BG'!J7*RS!$F$14+'2. a) Jahresrechnung BG'!J8*RS!$F$14+'2. a) Jahresrechnung BG'!J9*RS!$F$15+'2. a) Jahresrechnung BG'!J10*RS!$F$15+'2. a) Jahresrechnung BG'!J11*RS!$F$16,0)))))))</f>
        <v>0</v>
      </c>
      <c r="K9" s="48">
        <f>IF('2. a) Jahresrechnung BG'!K3&lt;2015,0,IF('2. a) Jahresrechnung BG'!K3=2015,IF(K8="ja",'2. a) Jahresrechnung BG'!K4*RS!$B$11+'2. a) Jahresrechnung BG'!K5*RS!$B$12+'2. a) Jahresrechnung BG'!K6*RS!$B$13+'2. a) Jahresrechnung BG'!K7*RS!$B$14+'2. a) Jahresrechnung BG'!K8*RS!$B$14+'2. a) Jahresrechnung BG'!K9*RS!$B$15+'2. a) Jahresrechnung BG'!K10*RS!$B$15+'2. a) Jahresrechnung BG'!K11*RS!$B$16,0),IF('2. a) Jahresrechnung BG'!K3=2016,IF(K8="ja",'2. a) Jahresrechnung BG'!K4*RS!$C$11+'2. a) Jahresrechnung BG'!K5*RS!$C$12+'2. a) Jahresrechnung BG'!K6*RS!$C$13+'2. a) Jahresrechnung BG'!K7*RS!$C$14+'2. a) Jahresrechnung BG'!K8*RS!$C$14+'2. a) Jahresrechnung BG'!K9*RS!$C$15+'2. a) Jahresrechnung BG'!K10*RS!$C$15+'2. a) Jahresrechnung BG'!K11*RS!$C$16,0),IF('2. a) Jahresrechnung BG'!K3=2017,IF(K8="ja",'2. a) Jahresrechnung BG'!K4*RS!$D$11+'2. a) Jahresrechnung BG'!K5*RS!$D$12+'2. a) Jahresrechnung BG'!K6*RS!$D$13+'2. a) Jahresrechnung BG'!K7*RS!$D$14+'2. a) Jahresrechnung BG'!K8*RS!$D$14+'2. a) Jahresrechnung BG'!K9*RS!$D$15+'2. a) Jahresrechnung BG'!K10*RS!$D$15+'2. a) Jahresrechnung BG'!K11*RS!$D$16,0),IF('2. a) Jahresrechnung BG'!K3=2018,IF(K8="ja",'2. a) Jahresrechnung BG'!K4*RS!$E$11+'2. a) Jahresrechnung BG'!K5*RS!$E$12+'2. a) Jahresrechnung BG'!K6*RS!$E$13+'2. a) Jahresrechnung BG'!K7*RS!$E$14+'2. a) Jahresrechnung BG'!K8*RS!$E$14+'2. a) Jahresrechnung BG'!K9*RS!$E$15+'2. a) Jahresrechnung BG'!K10*RS!$E$15+'2. a) Jahresrechnung BG'!K11*RS!$E$16,0),IF('2. a) Jahresrechnung BG'!K3=2019,IF(K8="ja",'2. a) Jahresrechnung BG'!K4*RS!$F$11+'2. a) Jahresrechnung BG'!K5*RS!$F$12+'2. a) Jahresrechnung BG'!K6*RS!$F$13+'2. a) Jahresrechnung BG'!K7*RS!$F$14+'2. a) Jahresrechnung BG'!K8*RS!$F$14+'2. a) Jahresrechnung BG'!K9*RS!$F$15+'2. a) Jahresrechnung BG'!K10*RS!$F$15+'2. a) Jahresrechnung BG'!K11*RS!$F$16,0)))))))</f>
        <v>0</v>
      </c>
      <c r="L9" s="48">
        <f>IF('2. a) Jahresrechnung BG'!L3&lt;2015,0,IF('2. a) Jahresrechnung BG'!L3=2015,IF(L8="ja",'2. a) Jahresrechnung BG'!L4*RS!$B$11+'2. a) Jahresrechnung BG'!L5*RS!$B$12+'2. a) Jahresrechnung BG'!L6*RS!$B$13+'2. a) Jahresrechnung BG'!L7*RS!$B$14+'2. a) Jahresrechnung BG'!L8*RS!$B$14+'2. a) Jahresrechnung BG'!L9*RS!$B$15+'2. a) Jahresrechnung BG'!L10*RS!$B$15+'2. a) Jahresrechnung BG'!L11*RS!$B$16,0),IF('2. a) Jahresrechnung BG'!L3=2016,IF(L8="ja",'2. a) Jahresrechnung BG'!L4*RS!$C$11+'2. a) Jahresrechnung BG'!L5*RS!$C$12+'2. a) Jahresrechnung BG'!L6*RS!$C$13+'2. a) Jahresrechnung BG'!L7*RS!$C$14+'2. a) Jahresrechnung BG'!L8*RS!$C$14+'2. a) Jahresrechnung BG'!L9*RS!$C$15+'2. a) Jahresrechnung BG'!L10*RS!$C$15+'2. a) Jahresrechnung BG'!L11*RS!$C$16,0),IF('2. a) Jahresrechnung BG'!L3=2017,IF(L8="ja",'2. a) Jahresrechnung BG'!L4*RS!$D$11+'2. a) Jahresrechnung BG'!L5*RS!$D$12+'2. a) Jahresrechnung BG'!L6*RS!$D$13+'2. a) Jahresrechnung BG'!L7*RS!$D$14+'2. a) Jahresrechnung BG'!L8*RS!$D$14+'2. a) Jahresrechnung BG'!L9*RS!$D$15+'2. a) Jahresrechnung BG'!L10*RS!$D$15+'2. a) Jahresrechnung BG'!L11*RS!$D$16,0),IF('2. a) Jahresrechnung BG'!L3=2018,IF(L8="ja",'2. a) Jahresrechnung BG'!L4*RS!$E$11+'2. a) Jahresrechnung BG'!L5*RS!$E$12+'2. a) Jahresrechnung BG'!L6*RS!$E$13+'2. a) Jahresrechnung BG'!L7*RS!$E$14+'2. a) Jahresrechnung BG'!L8*RS!$E$14+'2. a) Jahresrechnung BG'!L9*RS!$E$15+'2. a) Jahresrechnung BG'!L10*RS!$E$15+'2. a) Jahresrechnung BG'!L11*RS!$E$16,0),IF('2. a) Jahresrechnung BG'!L3=2019,IF(L8="ja",'2. a) Jahresrechnung BG'!L4*RS!$F$11+'2. a) Jahresrechnung BG'!L5*RS!$F$12+'2. a) Jahresrechnung BG'!L6*RS!$F$13+'2. a) Jahresrechnung BG'!L7*RS!$F$14+'2. a) Jahresrechnung BG'!L8*RS!$F$14+'2. a) Jahresrechnung BG'!L9*RS!$F$15+'2. a) Jahresrechnung BG'!L10*RS!$F$15+'2. a) Jahresrechnung BG'!L11*RS!$F$16,0)))))))</f>
        <v>0</v>
      </c>
      <c r="M9" s="48">
        <f>IF('2. a) Jahresrechnung BG'!M3&lt;2015,0,IF('2. a) Jahresrechnung BG'!M3=2015,IF(M8="ja",'2. a) Jahresrechnung BG'!M4*RS!$B$11+'2. a) Jahresrechnung BG'!M5*RS!$B$12+'2. a) Jahresrechnung BG'!M6*RS!$B$13+'2. a) Jahresrechnung BG'!M7*RS!$B$14+'2. a) Jahresrechnung BG'!M8*RS!$B$14+'2. a) Jahresrechnung BG'!M9*RS!$B$15+'2. a) Jahresrechnung BG'!M10*RS!$B$15+'2. a) Jahresrechnung BG'!M11*RS!$B$16,0),IF('2. a) Jahresrechnung BG'!M3=2016,IF(M8="ja",'2. a) Jahresrechnung BG'!M4*RS!$C$11+'2. a) Jahresrechnung BG'!M5*RS!$C$12+'2. a) Jahresrechnung BG'!M6*RS!$C$13+'2. a) Jahresrechnung BG'!M7*RS!$C$14+'2. a) Jahresrechnung BG'!M8*RS!$C$14+'2. a) Jahresrechnung BG'!M9*RS!$C$15+'2. a) Jahresrechnung BG'!M10*RS!$C$15+'2. a) Jahresrechnung BG'!M11*RS!$C$16,0),IF('2. a) Jahresrechnung BG'!M3=2017,IF(M8="ja",'2. a) Jahresrechnung BG'!M4*RS!$D$11+'2. a) Jahresrechnung BG'!M5*RS!$D$12+'2. a) Jahresrechnung BG'!M6*RS!$D$13+'2. a) Jahresrechnung BG'!M7*RS!$D$14+'2. a) Jahresrechnung BG'!M8*RS!$D$14+'2. a) Jahresrechnung BG'!M9*RS!$D$15+'2. a) Jahresrechnung BG'!M10*RS!$D$15+'2. a) Jahresrechnung BG'!M11*RS!$D$16,0),IF('2. a) Jahresrechnung BG'!M3=2018,IF(M8="ja",'2. a) Jahresrechnung BG'!M4*RS!$E$11+'2. a) Jahresrechnung BG'!M5*RS!$E$12+'2. a) Jahresrechnung BG'!M6*RS!$E$13+'2. a) Jahresrechnung BG'!M7*RS!$E$14+'2. a) Jahresrechnung BG'!M8*RS!$E$14+'2. a) Jahresrechnung BG'!M9*RS!$E$15+'2. a) Jahresrechnung BG'!M10*RS!$E$15+'2. a) Jahresrechnung BG'!M11*RS!$E$16,0),IF('2. a) Jahresrechnung BG'!M3=2019,IF(M8="ja",'2. a) Jahresrechnung BG'!M4*RS!$F$11+'2. a) Jahresrechnung BG'!M5*RS!$F$12+'2. a) Jahresrechnung BG'!M6*RS!$F$13+'2. a) Jahresrechnung BG'!M7*RS!$F$14+'2. a) Jahresrechnung BG'!M8*RS!$F$14+'2. a) Jahresrechnung BG'!M9*RS!$F$15+'2. a) Jahresrechnung BG'!M10*RS!$F$15+'2. a) Jahresrechnung BG'!M11*RS!$F$16,0)))))))</f>
        <v>0</v>
      </c>
      <c r="N9" s="48">
        <f>IF('2. a) Jahresrechnung BG'!N3&lt;2015,0,IF('2. a) Jahresrechnung BG'!N3=2015,IF(N8="ja",'2. a) Jahresrechnung BG'!N4*RS!$B$11+'2. a) Jahresrechnung BG'!N5*RS!$B$12+'2. a) Jahresrechnung BG'!N6*RS!$B$13+'2. a) Jahresrechnung BG'!N7*RS!$B$14+'2. a) Jahresrechnung BG'!N8*RS!$B$14+'2. a) Jahresrechnung BG'!N9*RS!$B$15+'2. a) Jahresrechnung BG'!N10*RS!$B$15+'2. a) Jahresrechnung BG'!N11*RS!$B$16,0),IF('2. a) Jahresrechnung BG'!N3=2016,IF(N8="ja",'2. a) Jahresrechnung BG'!N4*RS!$C$11+'2. a) Jahresrechnung BG'!N5*RS!$C$12+'2. a) Jahresrechnung BG'!N6*RS!$C$13+'2. a) Jahresrechnung BG'!N7*RS!$C$14+'2. a) Jahresrechnung BG'!N8*RS!$C$14+'2. a) Jahresrechnung BG'!N9*RS!$C$15+'2. a) Jahresrechnung BG'!N10*RS!$C$15+'2. a) Jahresrechnung BG'!N11*RS!$C$16,0),IF('2. a) Jahresrechnung BG'!N3=2017,IF(N8="ja",'2. a) Jahresrechnung BG'!N4*RS!$D$11+'2. a) Jahresrechnung BG'!N5*RS!$D$12+'2. a) Jahresrechnung BG'!N6*RS!$D$13+'2. a) Jahresrechnung BG'!N7*RS!$D$14+'2. a) Jahresrechnung BG'!N8*RS!$D$14+'2. a) Jahresrechnung BG'!N9*RS!$D$15+'2. a) Jahresrechnung BG'!N10*RS!$D$15+'2. a) Jahresrechnung BG'!N11*RS!$D$16,0),IF('2. a) Jahresrechnung BG'!N3=2018,IF(N8="ja",'2. a) Jahresrechnung BG'!N4*RS!$E$11+'2. a) Jahresrechnung BG'!N5*RS!$E$12+'2. a) Jahresrechnung BG'!N6*RS!$E$13+'2. a) Jahresrechnung BG'!N7*RS!$E$14+'2. a) Jahresrechnung BG'!N8*RS!$E$14+'2. a) Jahresrechnung BG'!N9*RS!$E$15+'2. a) Jahresrechnung BG'!N10*RS!$E$15+'2. a) Jahresrechnung BG'!N11*RS!$E$16,0),IF('2. a) Jahresrechnung BG'!N3=2019,IF(N8="ja",'2. a) Jahresrechnung BG'!N4*RS!$F$11+'2. a) Jahresrechnung BG'!N5*RS!$F$12+'2. a) Jahresrechnung BG'!N6*RS!$F$13+'2. a) Jahresrechnung BG'!N7*RS!$F$14+'2. a) Jahresrechnung BG'!N8*RS!$F$14+'2. a) Jahresrechnung BG'!N9*RS!$F$15+'2. a) Jahresrechnung BG'!N10*RS!$F$15+'2. a) Jahresrechnung BG'!N11*RS!$F$16,0)))))))</f>
        <v>0</v>
      </c>
      <c r="O9" s="94">
        <f>SUM(C9:N9)</f>
        <v>0</v>
      </c>
    </row>
    <row r="10" spans="2:15" ht="13.5" thickTop="1" x14ac:dyDescent="0.2">
      <c r="B10" s="95" t="s">
        <v>30</v>
      </c>
      <c r="C10" s="49"/>
      <c r="D10" s="49"/>
      <c r="E10" s="49"/>
      <c r="F10" s="49"/>
      <c r="G10" s="49"/>
      <c r="H10" s="49"/>
      <c r="I10" s="49"/>
      <c r="J10" s="49"/>
      <c r="K10" s="49"/>
      <c r="L10" s="49"/>
      <c r="M10" s="49"/>
      <c r="N10" s="49"/>
      <c r="O10" s="50"/>
    </row>
    <row r="11" spans="2:15" hidden="1" x14ac:dyDescent="0.2">
      <c r="B11" s="51" t="s">
        <v>31</v>
      </c>
      <c r="C11" s="96"/>
      <c r="D11" s="96"/>
      <c r="E11" s="96"/>
      <c r="F11" s="96"/>
      <c r="G11" s="96"/>
      <c r="H11" s="96"/>
      <c r="I11" s="96"/>
      <c r="J11" s="96"/>
      <c r="K11" s="96"/>
      <c r="L11" s="96"/>
      <c r="M11" s="96"/>
      <c r="N11" s="96"/>
      <c r="O11" s="96"/>
    </row>
    <row r="12" spans="2:15" x14ac:dyDescent="0.2">
      <c r="B12" s="97" t="s">
        <v>2081</v>
      </c>
      <c r="C12" s="21">
        <v>0</v>
      </c>
      <c r="D12" s="21">
        <v>0</v>
      </c>
      <c r="E12" s="21">
        <v>0</v>
      </c>
      <c r="F12" s="21">
        <v>0</v>
      </c>
      <c r="G12" s="21">
        <v>0</v>
      </c>
      <c r="H12" s="21">
        <v>0</v>
      </c>
      <c r="I12" s="21">
        <v>0</v>
      </c>
      <c r="J12" s="21">
        <v>0</v>
      </c>
      <c r="K12" s="21">
        <v>0</v>
      </c>
      <c r="L12" s="21">
        <v>0</v>
      </c>
      <c r="M12" s="21">
        <v>0</v>
      </c>
      <c r="N12" s="21">
        <v>0</v>
      </c>
      <c r="O12" s="46">
        <f>SUM(C12:N12)</f>
        <v>0</v>
      </c>
    </row>
    <row r="13" spans="2:15" ht="127.5" hidden="1" customHeight="1" x14ac:dyDescent="0.2">
      <c r="B13" s="52" t="s">
        <v>33</v>
      </c>
      <c r="C13" s="22" t="str">
        <f>IF(C12&gt;0,IF(OR(Berechnung!C11=1,Berechnung!D11=1),"Nein.",IF(OR(Berechnung!C12=1,Berechnung!D12=1),"Ja.",IF(OR(Berechnung!C9=1,Berechnung!D9=1),IF(Berechnung!C9=1,"Noch in der Toleranz (10%) für Alleinstehende/Alleinerziehende, allerdings "&amp;ROUND(C12-(53*Berechnung!C14),2)&amp;"€ über der Angemessenheitsgrenze 4,64 €/m².",IF(Berechnung!D9=1,"Noch in Toleranz (10%) für Mehrpersonen-Haushalt, allerdings "&amp;ROUND(C12-((50*Berechnung!C14)+((SUM('2. a) Jahresrechnung BG'!C4:C11)-1)*15*Berechnung!C14)),2)&amp;"€ über der Angemessenheitsgrenze 4,64 €/m².","")),IF(C11="Ja",IF(OR(Berechnung!C10=1,Berechnung!D10=1),IF(Berechnung!C10=1,"Noch in der Toleranz (15%) für Alleinstehende/Alleinerziehende, allerdings "&amp;ROUND(C12-(53*Berechnung!C14),2)&amp;"€ über der Angemessenheitsgrenze 4,64 €/m².",IF(Berechnung!D10=1,"Noch in Toleranz (15%) für Mehrpersonen-Haushalt, allerdings "&amp;ROUND(C12-((50*Berechnung!C14)+((SUM('2. a) Jahresrechnung BG'!C4:C11)-1)*15*Berechnung!C14)),2)&amp;"€ über der Angemessenheitsgrenze 4,64 €/m².","")),""),"Nein.")))),"")</f>
        <v/>
      </c>
      <c r="D13" s="22" t="str">
        <f>IF(D12&gt;0,IF(OR(Berechnung!E11=1,Berechnung!F11=1),"Nein.",IF(OR(Berechnung!E12=1,Berechnung!F12=1),"Ja.",IF(OR(Berechnung!E9=1,Berechnung!F9=1),IF(Berechnung!E9=1,"Noch in der Toleranz (10%) für Alleinstehende/Alleinerziehende, allerdings "&amp;ROUND(D12-(53*Berechnung!C14),2)&amp;"€ über der Angemessenheitsgrenze 4,64 €/m².",IF(Berechnung!F9=1,"Noch in Toleranz (10%) für Mehrpersonen-Haushalt, allerdings "&amp;ROUND(D12-((50*Berechnung!C14)+((SUM('2. a) Jahresrechnung BG'!D4:D11)-1)*15*Berechnung!C14)),2)&amp;"€ über der Angemessenheitsgrenze 4,64 €/m².","")),IF(D11="Ja",IF(OR(Berechnung!E10=1,Berechnung!F10=1),IF(Berechnung!E10=1,"Noch in der Toleranz (15%) für Alleinstehende/Alleinerziehende, allerdings "&amp;ROUND(D12-(53*Berechnung!C14),2)&amp;"€ über der Angemessenheitsgrenze 4,64 €/m².",IF(Berechnung!F10=1,"Noch in Toleranz (15%) für Mehrpersonen-Haushalt, allerdings "&amp;ROUND(D12-((50*Berechnung!C14)+((SUM('2. a) Jahresrechnung BG'!D4:D11)-1)*15*Berechnung!C14)),2)&amp;"€ über der Angemessenheitsgrenze 4,64 €/m².","")),""),"Nein.")))),"")</f>
        <v/>
      </c>
      <c r="E13" s="22" t="str">
        <f>IF(E12&gt;0,IF(OR(Berechnung!G11=1,Berechnung!H11=1),"Nein.",IF(OR(Berechnung!G12=1,Berechnung!H12=1),"Ja.",IF(OR(Berechnung!G9=1,Berechnung!H9=1),IF(Berechnung!G9=1,"Noch in der Toleranz (10%) für Alleinstehende/Alleinerziehende, allerdings "&amp;ROUND(E12-(53*Berechnung!C14),2)&amp;"€ über der Angemessenheitsgrenze 4,64 €/m².",IF(Berechnung!H9=1,"Noch in Toleranz (10%) für Mehrpersonen-Haushalt, allerdings "&amp;ROUND(E12-((50*Berechnung!C14)+((SUM('2. a) Jahresrechnung BG'!E4:E11)-1)*15*Berechnung!C14)),2)&amp;"€ über der Angemessenheitsgrenze 4,64 €/m².","")),IF(E11="Ja",IF(OR(Berechnung!G10=1,Berechnung!H10=1),IF(Berechnung!G10=1,"Noch in der Toleranz (15%) für Alleinstehende/Alleinerziehende, allerdings "&amp;ROUND(E12-(53*Berechnung!C14),2)&amp;"€ über der Angemessenheitsgrenze 4,64 €/m².",IF(Berechnung!H10=1,"Noch in Toleranz (15%) für Mehrpersonen-Haushalt, allerdings "&amp;ROUND(E12-((50*Berechnung!C14)+((SUM('2. a) Jahresrechnung BG'!E4:E11)-1)*15*Berechnung!C14)),2)&amp;"€ über der Angemessenheitsgrenze 4,64 €/m².","")),""),"Nein.")))),"")</f>
        <v/>
      </c>
      <c r="F13" s="22" t="str">
        <f>IF(F12&gt;0,IF(OR(Berechnung!I11=1,Berechnung!J11=1),"Nein.",IF(OR(Berechnung!I12=1,Berechnung!J12=1),"Ja.",IF(OR(Berechnung!I9=1,Berechnung!J9=1),IF(Berechnung!I9=1,"Noch in der Toleranz (10%) für Alleinstehende/Alleinerziehende, allerdings "&amp;ROUND(F12-(53*Berechnung!C14),2)&amp;"€ über der Angemessenheitsgrenze 4,64 €/m².",IF(Berechnung!J9=1,"Noch in Toleranz (10%) für Mehrpersonen-Haushalt, allerdings "&amp;ROUND(F12-((50*Berechnung!C14)+((SUM('2. a) Jahresrechnung BG'!F4:F11)-1)*15*Berechnung!C14)),2)&amp;"€ über der Angemessenheitsgrenze 4,64 €/m².","")),IF(F11="Ja",IF(OR(Berechnung!I10=1,Berechnung!J10=1),IF(Berechnung!I10=1,"Noch in der Toleranz (15%) für Alleinstehende/Alleinerziehende, allerdings "&amp;ROUND(F12-(53*Berechnung!C14),2)&amp;"€ über der Angemessenheitsgrenze 4,64 €/m².",IF(Berechnung!J10=1,"Noch in Toleranz (15%) für Mehrpersonen-Haushalt, allerdings "&amp;ROUND(F12-((50*Berechnung!C14)+((SUM('2. a) Jahresrechnung BG'!F4:F11)-1)*15*Berechnung!C14)),2)&amp;"€ über der Angemessenheitsgrenze 4,64 €/m².","")),""),"Nein.")))),"")</f>
        <v/>
      </c>
      <c r="G13" s="22" t="str">
        <f>IF(G12&gt;0,IF(OR(Berechnung!K11=1,Berechnung!L11=1),"Nein.",IF(OR(Berechnung!K12=1,Berechnung!L12=1),"Ja.",IF(OR(Berechnung!K9=1,Berechnung!L9=1),IF(Berechnung!K9=1,"Noch in der Toleranz (10%) für Alleinstehende/Alleinerziehende, allerdings "&amp;ROUND(G12-(53*Berechnung!C14),2)&amp;"€ über der Angemessenheitsgrenze 4,64 €/m².",IF(Berechnung!L9=1,"Noch in Toleranz (10%) für Mehrpersonen-Haushalt, allerdings "&amp;ROUND(G12-((50*Berechnung!C14)+((SUM('2. a) Jahresrechnung BG'!G4:G11)-1)*15*Berechnung!C14)),2)&amp;"€ über der Angemessenheitsgrenze 4,64 €/m².","")),IF(G11="Ja",IF(OR(Berechnung!K10=1,Berechnung!L10=1),IF(Berechnung!K10=1,"Noch in der Toleranz (15%) für Alleinstehende/Alleinerziehende, allerdings "&amp;ROUND(G12-(53*Berechnung!C14),2)&amp;"€ über der Angemessenheitsgrenze 4,64 €/m².",IF(Berechnung!L10=1,"Noch in Toleranz (15%) für Mehrpersonen-Haushalt, allerdings "&amp;ROUND(G12-((50*Berechnung!C14)+((SUM('2. a) Jahresrechnung BG'!G4:G11)-1)*15*Berechnung!C14)),2)&amp;"€ über der Angemessenheitsgrenze 4,64 €/m².","")),""),"Nein.")))),"")</f>
        <v/>
      </c>
      <c r="H13" s="22" t="str">
        <f>IF(H12&gt;0,IF(OR(Berechnung!M11=1,Berechnung!N11=1),"Nein.",IF(OR(Berechnung!M12=1,Berechnung!N12=1),"Ja.",IF(OR(Berechnung!M9=1,Berechnung!N9=1),IF(Berechnung!M9=1,"Noch in der Toleranz (10%) für Alleinstehende/Alleinerziehende, allerdings "&amp;ROUND(H12-(53*Berechnung!C14),2)&amp;"€ über der Angemessenheitsgrenze 4,64 €/m².",IF(Berechnung!N9=1,"Noch in Toleranz (10%) für Mehrpersonen-Haushalt, allerdings "&amp;ROUND(H12-((50*Berechnung!C14)+((SUM('2. a) Jahresrechnung BG'!H4:H11)-1)*15*Berechnung!C14)),2)&amp;"€ über der Angemessenheitsgrenze 4,64 €/m².","")),IF(H11="Ja",IF(OR(Berechnung!M10=1,Berechnung!N10=1),IF(Berechnung!M10=1,"Noch in der Toleranz (15%) für Alleinstehende/Alleinerziehende, allerdings "&amp;ROUND(H12-(53*Berechnung!C14),2)&amp;"€ über der Angemessenheitsgrenze 4,64 €/m².",IF(Berechnung!N10=1,"Noch in Toleranz (15%) für Mehrpersonen-Haushalt, allerdings "&amp;ROUND(H12-((50*Berechnung!C14)+((SUM('2. a) Jahresrechnung BG'!H4:H11)-1)*15*Berechnung!C14)),2)&amp;"€ über der Angemessenheitsgrenze 4,64 €/m².","")),""),"Nein.")))),"")</f>
        <v/>
      </c>
      <c r="I13" s="22" t="str">
        <f>IF(I12&gt;0,IF(OR(Berechnung!O11=1,Berechnung!P11=1),"Nein.",IF(OR(Berechnung!O12=1,Berechnung!P12=1),"Ja.",IF(OR(Berechnung!O9=1,Berechnung!P9=1),IF(Berechnung!O9=1,"Noch in der Toleranz (10%) für Alleinstehende/Alleinerziehende, allerdings "&amp;ROUND(I12-(53*Berechnung!C14),2)&amp;"€ über der Angemessenheitsgrenze 4,64 €/m².",IF(Berechnung!P9=1,"Noch in Toleranz (10%) für Mehrpersonen-Haushalt, allerdings "&amp;ROUND(I12-((50*Berechnung!C14)+((SUM('2. a) Jahresrechnung BG'!I4:I11)-1)*15*Berechnung!C14)),2)&amp;"€ über der Angemessenheitsgrenze 4,64 €/m².","")),IF(I11="Ja",IF(OR(Berechnung!O10=1,Berechnung!P10=1),IF(Berechnung!O10=1,"Noch in der Toleranz (15%) für Alleinstehende/Alleinerziehende, allerdings "&amp;ROUND(I12-(53*Berechnung!C14),2)&amp;"€ über der Angemessenheitsgrenze 4,64 €/m².",IF(Berechnung!P10=1,"Noch in Toleranz (15%) für Mehrpersonen-Haushalt, allerdings "&amp;ROUND(I12-((50*Berechnung!C14)+((SUM('2. a) Jahresrechnung BG'!I4:I11)-1)*15*Berechnung!C14)),2)&amp;"€ über der Angemessenheitsgrenze 4,64 €/m².","")),""),"Nein.")))),"")</f>
        <v/>
      </c>
      <c r="J13" s="22" t="str">
        <f>IF(J12&gt;0,IF(OR(Berechnung!Q11=1,Berechnung!R11=1),"Nein.",IF(OR(Berechnung!Q12=1,Berechnung!R12=1),"Ja.",IF(OR(Berechnung!Q9=1,Berechnung!R9=1),IF(Berechnung!Q9=1,"Noch in der Toleranz (10%) für Alleinstehende/Alleinerziehende, allerdings "&amp;ROUND(J12-(53*Berechnung!C14),2)&amp;"€ über der Angemessenheitsgrenze 4,64 €/m².",IF(Berechnung!R9=1,"Noch in Toleranz (10%) für Mehrpersonen-Haushalt, allerdings "&amp;ROUND(J12-((50*Berechnung!C14)+((SUM('2. a) Jahresrechnung BG'!J4:J11)-1)*15*Berechnung!C14)),2)&amp;"€ über der Angemessenheitsgrenze 4,64 €/m².","")),IF(J11="Ja",IF(OR(Berechnung!Q10=1,Berechnung!R10=1),IF(Berechnung!Q10=1,"Noch in der Toleranz (15%) für Alleinstehende/Alleinerziehende, allerdings "&amp;ROUND(J12-(53*Berechnung!C14),2)&amp;"€ über der Angemessenheitsgrenze 4,64 €/m².",IF(Berechnung!R10=1,"Noch in Toleranz (15%) für Mehrpersonen-Haushalt, allerdings "&amp;ROUND(J12-((50*Berechnung!C14)+((SUM('2. a) Jahresrechnung BG'!J4:J11)-1)*15*Berechnung!C14)),2)&amp;"€ über der Angemessenheitsgrenze 4,64 €/m².","")),""),"Nein.")))),"")</f>
        <v/>
      </c>
      <c r="K13" s="22" t="str">
        <f>IF(K12&gt;0,IF(OR(Berechnung!S11=1,Berechnung!T11=1),"Nein.",IF(OR(Berechnung!S12=1,Berechnung!T12=1),"Ja.",IF(OR(Berechnung!S9=1,Berechnung!T9=1),IF(Berechnung!S9=1,"Noch in der Toleranz (10%) für Alleinstehende/Alleinerziehende, allerdings "&amp;ROUND(K12-(53*Berechnung!C14),2)&amp;"€ über der Angemessenheitsgrenze 4,64 €/m².",IF(Berechnung!T9=1,"Noch in Toleranz (10%) für Mehrpersonen-Haushalt, allerdings "&amp;ROUND(K12-((50*Berechnung!C14)+((SUM('2. a) Jahresrechnung BG'!K4:K11)-1)*15*Berechnung!C14)),2)&amp;"€ über der Angemessenheitsgrenze 4,64 €/m².","")),IF(K11="Ja",IF(OR(Berechnung!S10=1,Berechnung!T10=1),IF(Berechnung!S10=1,"Noch in der Toleranz (15%) für Alleinstehende/Alleinerziehende, allerdings "&amp;ROUND(K12-(53*Berechnung!C14),2)&amp;"€ über der Angemessenheitsgrenze 4,64 €/m².",IF(Berechnung!T10=1,"Noch in Toleranz (15%) für Mehrpersonen-Haushalt, allerdings "&amp;ROUND(K12-((50*Berechnung!C14)+((SUM('2. a) Jahresrechnung BG'!K4:K11)-1)*15*Berechnung!C14)),2)&amp;"€ über der Angemessenheitsgrenze 4,64 €/m².","")),""),"Nein.")))),"")</f>
        <v/>
      </c>
      <c r="L13" s="22" t="str">
        <f>IF(L12&gt;0,IF(OR(Berechnung!U11=1,Berechnung!V11=1),"Nein.",IF(OR(Berechnung!U12=1,Berechnung!V12=1),"Ja.",IF(OR(Berechnung!U9=1,Berechnung!V9=1),IF(Berechnung!U9=1,"Noch in der Toleranz (10%) für Alleinstehende/Alleinerziehende, allerdings "&amp;ROUND(L12-(53*Berechnung!C14),2)&amp;"€ über der Angemessenheitsgrenze 4,64 €/m².",IF(Berechnung!V9=1,"Noch in Toleranz (10%) für Mehrpersonen-Haushalt, allerdings "&amp;ROUND(L12-((50*Berechnung!C14)+((SUM('2. a) Jahresrechnung BG'!L4:L11)-1)*15*Berechnung!C14)),2)&amp;"€ über der Angemessenheitsgrenze 4,64 €/m².","")),IF(L11="Ja",IF(OR(Berechnung!U10=1,Berechnung!V10=1),IF(Berechnung!U10=1,"Noch in der Toleranz (15%) für Alleinstehende/Alleinerziehende, allerdings "&amp;ROUND(L12-(53*Berechnung!C14),2)&amp;"€ über der Angemessenheitsgrenze 4,64 €/m².",IF(Berechnung!V10=1,"Noch in Toleranz (15%) für Mehrpersonen-Haushalt, allerdings "&amp;ROUND(L12-((50*Berechnung!C14)+((SUM('2. a) Jahresrechnung BG'!L4:L11)-1)*15*Berechnung!C14)),2)&amp;"€ über der Angemessenheitsgrenze 4,64 €/m².","")),""),"Nein.")))),"")</f>
        <v/>
      </c>
      <c r="M13" s="22" t="str">
        <f>IF(M12&gt;0,IF(OR(Berechnung!W11=1,Berechnung!X11=1),"Nein.",IF(OR(Berechnung!W12=1,Berechnung!X12=1),"Ja.",IF(OR(Berechnung!W9=1,Berechnung!X9=1),IF(Berechnung!W9=1,"Noch in der Toleranz (10%) für Alleinstehende/Alleinerziehende, allerdings "&amp;ROUND(M12-(53*Berechnung!C14),2)&amp;"€ über der Angemessenheitsgrenze 4,64 €/m².",IF(Berechnung!X9=1,"Noch in Toleranz (10%) für Mehrpersonen-Haushalt, allerdings "&amp;ROUND(M12-((50*Berechnung!C14)+((SUM('2. a) Jahresrechnung BG'!M4:M11)-1)*15*Berechnung!C14)),2)&amp;"€ über der Angemessenheitsgrenze 4,64 €/m².","")),IF(M11="Ja",IF(OR(Berechnung!W10=1,Berechnung!X10=1),IF(Berechnung!W10=1,"Noch in der Toleranz (15%) für Alleinstehende/Alleinerziehende, allerdings "&amp;ROUND(M12-(53*Berechnung!C14),2)&amp;"€ über der Angemessenheitsgrenze 4,64 €/m².",IF(Berechnung!X10=1,"Noch in Toleranz (15%) für Mehrpersonen-Haushalt, allerdings "&amp;ROUND(M12-((50*Berechnung!C14)+((SUM('2. a) Jahresrechnung BG'!M4:M11)-1)*15*Berechnung!C14)),2)&amp;"€ über der Angemessenheitsgrenze 4,64 €/m².","")),""),"Nein.")))),"")</f>
        <v/>
      </c>
      <c r="N13" s="22" t="str">
        <f>IF(N12&gt;0,IF(OR(Berechnung!Y11=1,Berechnung!Z11=1),"Nein.",IF(OR(Berechnung!Y12=1,Berechnung!Z12=1),"Ja.",IF(OR(Berechnung!Y9=1,Berechnung!Z9=1),IF(Berechnung!Y9=1,"Noch in der Toleranz (10%) für Alleinstehende/Alleinerziehende, allerdings "&amp;ROUND(N12-(53*Berechnung!C14),2)&amp;"€ über der Angemessenheitsgrenze 4,64 €/m².",IF(Berechnung!Z9=1,"Noch in Toleranz (10%) für Mehrpersonen-Haushalt, allerdings "&amp;ROUND(N12-((50*Berechnung!C14)+((SUM('2. a) Jahresrechnung BG'!N4:N11)-1)*15*Berechnung!C14)),2)&amp;"€ über der Angemessenheitsgrenze 4,64 €/m².","")),IF(N11="Ja",IF(OR(Berechnung!Y10=1,Berechnung!Z10=1),IF(Berechnung!Y10=1,"Noch in der Toleranz (15%) für Alleinstehende/Alleinerziehende, allerdings "&amp;ROUND(N12-(53*Berechnung!C14),2)&amp;"€ über der Angemessenheitsgrenze 4,64 €/m².",IF(Berechnung!Z10=1,"Noch in Toleranz (15%) für Mehrpersonen-Haushalt, allerdings "&amp;ROUND(N12-((50*Berechnung!C14)+((SUM('2. a) Jahresrechnung BG'!N4:N11)-1)*15*Berechnung!C14)),2)&amp;"€ über der Angemessenheitsgrenze 4,64 €/m².","")),""),"Nein.")))),"")</f>
        <v/>
      </c>
      <c r="O13" s="32"/>
    </row>
    <row r="14" spans="2:15" x14ac:dyDescent="0.2">
      <c r="B14" s="92" t="s">
        <v>34</v>
      </c>
      <c r="C14" s="16">
        <v>0</v>
      </c>
      <c r="D14" s="16">
        <v>0</v>
      </c>
      <c r="E14" s="16">
        <v>0</v>
      </c>
      <c r="F14" s="16">
        <v>0</v>
      </c>
      <c r="G14" s="16">
        <v>0</v>
      </c>
      <c r="H14" s="16">
        <v>0</v>
      </c>
      <c r="I14" s="16">
        <v>0</v>
      </c>
      <c r="J14" s="16">
        <v>0</v>
      </c>
      <c r="K14" s="16">
        <v>0</v>
      </c>
      <c r="L14" s="16">
        <v>0</v>
      </c>
      <c r="M14" s="16">
        <v>0</v>
      </c>
      <c r="N14" s="16">
        <v>0</v>
      </c>
      <c r="O14" s="46">
        <f>SUM(C14:N14)</f>
        <v>0</v>
      </c>
    </row>
    <row r="15" spans="2:15" s="195" customFormat="1" ht="38.25" x14ac:dyDescent="0.2">
      <c r="B15" s="92" t="s">
        <v>2099</v>
      </c>
      <c r="C15" s="229" t="str">
        <f>IF(SUM('2. a) Jahresrechnung BG'!C4:C11)=0,"",IF((C12+C14)=0,"",IF((C12+C14)&gt;Berechnung!F36,"Nein, sie liegt "&amp;ROUND((C12+C14)-Berechnung!F36,2)&amp;" Euro über dem Wert der Wohngeldtabelle.","Ja")))</f>
        <v/>
      </c>
      <c r="D15" s="229" t="str">
        <f>IF(SUM('2. a) Jahresrechnung BG'!D4:D11)=0,"",IF((D12+D14)=0,"",IF((D12+D14)&gt;Berechnung!G36,"Nein, sie liegt "&amp;ROUND((D12+D14)-Berechnung!G36,2)&amp;" Euro über dem Wert der Wohngeldtabelle.","Ja")))</f>
        <v/>
      </c>
      <c r="E15" s="229" t="str">
        <f>IF(SUM('2. a) Jahresrechnung BG'!E4:E11)=0,"",IF((E12+E14)=0,"",IF((E12+E14)&gt;Berechnung!H36,"Nein, sie liegt "&amp;ROUND((E12+E14)-Berechnung!H36,2)&amp;" Euro über dem Wert der Wohngeldtabelle.","Ja")))</f>
        <v/>
      </c>
      <c r="F15" s="229" t="str">
        <f>IF(SUM('2. a) Jahresrechnung BG'!F4:F11)=0,"",IF((F12+F14)=0,"",IF((F12+F14)&gt;Berechnung!I36,"Nein, sie liegt "&amp;ROUND((F12+F14)-Berechnung!I36,2)&amp;" Euro über dem Wert der Wohngeldtabelle.","Ja")))</f>
        <v/>
      </c>
      <c r="G15" s="229" t="str">
        <f>IF(SUM('2. a) Jahresrechnung BG'!G4:G11)=0,"",IF((G12+G14)=0,"",IF((G12+G14)&gt;Berechnung!J36,"Nein, sie liegt "&amp;ROUND((G12+G14)-Berechnung!J36,2)&amp;" Euro über dem Wert der Wohngeldtabelle.","Ja")))</f>
        <v/>
      </c>
      <c r="H15" s="229" t="str">
        <f>IF(SUM('2. a) Jahresrechnung BG'!H4:H11)=0,"",IF((H12+H14)=0,"",IF((H12+H14)&gt;Berechnung!K36,"Nein, sie liegt "&amp;ROUND((H12+H14)-Berechnung!K36,2)&amp;" Euro über dem Wert der Wohngeldtabelle.","Ja")))</f>
        <v/>
      </c>
      <c r="I15" s="229" t="str">
        <f>IF(SUM('2. a) Jahresrechnung BG'!I4:I11)=0,"",IF((I12+I14)=0,"",IF((I12+I14)&gt;Berechnung!L36,"Nein, sie liegt "&amp;ROUND((I12+I14)-Berechnung!L36,2)&amp;" Euro über dem Wert der Wohngeldtabelle.","Ja")))</f>
        <v/>
      </c>
      <c r="J15" s="229" t="str">
        <f>IF(SUM('2. a) Jahresrechnung BG'!J4:J11)=0,"",IF((J12+J14)=0,"",IF((J12+J14)&gt;Berechnung!M36,"Nein, sie liegt "&amp;ROUND((J12+J14)-Berechnung!M36,2)&amp;" Euro über dem Wert der Wohngeldtabelle.","Ja")))</f>
        <v/>
      </c>
      <c r="K15" s="229" t="str">
        <f>IF(SUM('2. a) Jahresrechnung BG'!K4:K11)=0,"",IF((K12+K14)=0,"",IF((K12+K14)&gt;Berechnung!N36,"Nein, sie liegt "&amp;ROUND((K12+K14)-Berechnung!N36,2)&amp;" Euro über dem Wert der Wohngeldtabelle.","Ja")))</f>
        <v/>
      </c>
      <c r="L15" s="229" t="str">
        <f>IF(SUM('2. a) Jahresrechnung BG'!L4:L11)=0,"",IF((L12+L14)=0,"",IF((L12+L14)&gt;Berechnung!O36,"Nein, sie liegt "&amp;ROUND((L12+L14)-Berechnung!O36,2)&amp;" Euro über dem Wert der Wohngeldtabelle.","Ja")))</f>
        <v/>
      </c>
      <c r="M15" s="229" t="str">
        <f>IF(SUM('2. a) Jahresrechnung BG'!M4:M11)=0,"",IF((M12+M14)=0,"",IF((M12+M14)&gt;Berechnung!P36,"Nein, sie liegt "&amp;ROUND((M12+M14)-Berechnung!P36,2)&amp;" Euro über dem Wert der Wohngeldtabelle.","Ja")))</f>
        <v/>
      </c>
      <c r="N15" s="229" t="str">
        <f>IF(SUM('2. a) Jahresrechnung BG'!N4:N11)=0,"",IF((N12+N14)=0,"",IF((N12+N14)&gt;Berechnung!Q36,"Nein, sie liegt "&amp;ROUND((N12+N14)-Berechnung!Q36,2)&amp;" Euro über dem Wert der Wohngeldtabelle.","Ja")))</f>
        <v/>
      </c>
      <c r="O15" s="228"/>
    </row>
    <row r="16" spans="2:15" x14ac:dyDescent="0.2">
      <c r="B16" s="92" t="str">
        <f>IF(AND(OR('2. a) Jahresrechnung BG'!C3&gt;=2019,'2. a) Jahresrechnung BG'!D3&gt;=2019,'2. a) Jahresrechnung BG'!E3&gt;=2019,'2. a) Jahresrechnung BG'!F3&gt;=2019,'2. a) Jahresrechnung BG'!G3&gt;=2019,'2. a) Jahresrechnung BG'!H3&gt;=2019,'2. a) Jahresrechnung BG'!I3&gt;=2019,'2. a) Jahresrechnung BG'!J3&gt;=2019,'2. a) Jahresrechnung BG'!K3&gt;=2019,'2. a) Jahresrechnung BG'!L3&gt;=2019,'2. a) Jahresrechnung BG'!M3&gt;=2019,'2. a) Jahresrechnung BG'!N3&gt;=2019),'2. a) Jahresrechnung BG'!J14="Bielefeld, Stadt"),"(Ab 1.1.2019) Grundmiete angemessen für Bielefeld?","")</f>
        <v/>
      </c>
      <c r="C16" s="229" t="str">
        <f>IF(SUM('2. a) Jahresrechnung BG'!C4:C11)=0,"",IF('2. a) Jahresrechnung BG'!C$3&lt;2019,"",IF(C$12=0,"",IF(C$12&lt;=Berechnung!C91,"Ja","Nein, sie ist "&amp;ROUND(C$12-Berechnung!C91,2)&amp;" Euro zu teuer."))))</f>
        <v/>
      </c>
      <c r="D16" s="229" t="str">
        <f>IF(SUM('2. a) Jahresrechnung BG'!D4:D11)=0,"",IF('2. a) Jahresrechnung BG'!D$3&lt;2019,"",IF(D$12=0,"",IF(D$12&lt;=Berechnung!D91,"Ja","Nein, sie ist "&amp;ROUND(D$12-Berechnung!D91,2)&amp;" Euro zu teuer."))))</f>
        <v/>
      </c>
      <c r="E16" s="229" t="str">
        <f>IF(SUM('2. a) Jahresrechnung BG'!E4:E11)=0,"",IF('2. a) Jahresrechnung BG'!E$3&lt;2019,"",IF(E$12=0,"",IF(E$12&lt;=Berechnung!E91,"Ja","Nein, sie ist "&amp;ROUND(E$12-Berechnung!E91,2)&amp;" Euro zu teuer."))))</f>
        <v/>
      </c>
      <c r="F16" s="229" t="str">
        <f>IF(SUM('2. a) Jahresrechnung BG'!F4:F11)=0,"",IF('2. a) Jahresrechnung BG'!F$3&lt;2019,"",IF(F$12=0,"",IF(F$12&lt;=Berechnung!F91,"Ja","Nein, sie ist "&amp;ROUND(F$12-Berechnung!F91,2)&amp;" Euro zu teuer."))))</f>
        <v/>
      </c>
      <c r="G16" s="229" t="str">
        <f>IF(SUM('2. a) Jahresrechnung BG'!G4:G11)=0,"",IF('2. a) Jahresrechnung BG'!G$3&lt;2019,"",IF(G$12=0,"",IF(G$12&lt;=Berechnung!G91,"Ja","Nein, sie ist "&amp;ROUND(G$12-Berechnung!G91,2)&amp;" Euro zu teuer."))))</f>
        <v/>
      </c>
      <c r="H16" s="229" t="str">
        <f>IF(SUM('2. a) Jahresrechnung BG'!H4:H11)=0,"",IF('2. a) Jahresrechnung BG'!H$3&lt;2019,"",IF(H$12=0,"",IF(H$12&lt;=Berechnung!H91,"Ja","Nein, sie ist "&amp;ROUND(H$12-Berechnung!H91,2)&amp;" Euro zu teuer."))))</f>
        <v/>
      </c>
      <c r="I16" s="229" t="str">
        <f>IF(SUM('2. a) Jahresrechnung BG'!I4:I11)=0,"",IF('2. a) Jahresrechnung BG'!I$3&lt;2019,"",IF(I$12=0,"",IF(I$12&lt;=Berechnung!I91,"Ja","Nein, sie ist "&amp;ROUND(I$12-Berechnung!I91,2)&amp;" Euro zu teuer."))))</f>
        <v/>
      </c>
      <c r="J16" s="229" t="str">
        <f>IF(SUM('2. a) Jahresrechnung BG'!J4:J11)=0,"",IF('2. a) Jahresrechnung BG'!J$3&lt;2019,"",IF(J$12=0,"",IF(J$12&lt;=Berechnung!J91,"Ja","Nein, sie ist "&amp;ROUND(J$12-Berechnung!J91,2)&amp;" Euro zu teuer."))))</f>
        <v/>
      </c>
      <c r="K16" s="229" t="str">
        <f>IF(SUM('2. a) Jahresrechnung BG'!K4:K11)=0,"",IF('2. a) Jahresrechnung BG'!K$3&lt;2019,"",IF(K$12=0,"",IF(K$12&lt;=Berechnung!K91,"Ja","Nein, sie ist "&amp;ROUND(K$12-Berechnung!K91,2)&amp;" Euro zu teuer."))))</f>
        <v/>
      </c>
      <c r="L16" s="229" t="str">
        <f>IF(SUM('2. a) Jahresrechnung BG'!L4:L11)=0,"",IF('2. a) Jahresrechnung BG'!L$3&lt;2019,"",IF(L$12=0,"",IF(L$12&lt;=Berechnung!L91,"Ja","Nein, sie ist "&amp;ROUND(L$12-Berechnung!L91,2)&amp;" Euro zu teuer."))))</f>
        <v/>
      </c>
      <c r="M16" s="229" t="str">
        <f>IF(SUM('2. a) Jahresrechnung BG'!M4:M11)=0,"",IF('2. a) Jahresrechnung BG'!M$3&lt;2019,"",IF(M$12=0,"",IF(M$12&lt;=Berechnung!M91,"Ja","Nein, sie ist "&amp;ROUND(M$12-Berechnung!M91,2)&amp;" Euro zu teuer."))))</f>
        <v/>
      </c>
      <c r="N16" s="229" t="str">
        <f>IF(SUM('2. a) Jahresrechnung BG'!N4:N11)=0,"",IF('2. a) Jahresrechnung BG'!N$3&lt;2019,"",IF(N$12=0,"",IF(N$12&lt;=Berechnung!N91,"Ja","Nein, sie ist "&amp;ROUND(N$12-Berechnung!N91,2)&amp;" Euro zu teuer."))))</f>
        <v/>
      </c>
      <c r="O16" s="16"/>
    </row>
    <row r="17" spans="2:15" x14ac:dyDescent="0.2">
      <c r="B17" s="92" t="str">
        <f>IF(AND(OR('2. a) Jahresrechnung BG'!C3&gt;=2019,'2. a) Jahresrechnung BG'!D3&gt;=2019,'2. a) Jahresrechnung BG'!E3&gt;=2019,'2. a) Jahresrechnung BG'!F3&gt;=2019,'2. a) Jahresrechnung BG'!G3&gt;=2019,'2. a) Jahresrechnung BG'!H3&gt;=2019,'2. a) Jahresrechnung BG'!I3&gt;=2019,'2. a) Jahresrechnung BG'!J3&gt;=2019,'2. a) Jahresrechnung BG'!K3&gt;=2019,'2. a) Jahresrechnung BG'!L3&gt;=2019,'2. a) Jahresrechnung BG'!M3&gt;=2019,'2. a) Jahresrechnung BG'!N3&gt;=2019),'2. a) Jahresrechnung BG'!J14="Bielefeld, Stadt"),"(Ab 1.1.2019) Nebenkosten angemessen für Bielefeld?","")</f>
        <v/>
      </c>
      <c r="C17" s="229" t="str">
        <f>IF(SUM('2. a) Jahresrechnung BG'!C4:C11)=0,"",IF('2. a) Jahresrechnung BG'!C$3&lt;2019,"",IF(C$14=0,"",IF(C$14&lt;=Berechnung!C93,"Ja","Nein, sie ist "&amp;ROUND(C$14-Berechnung!C93,2)&amp;" Euro zu teuer."))))</f>
        <v/>
      </c>
      <c r="D17" s="229" t="str">
        <f>IF(SUM('2. a) Jahresrechnung BG'!D4:D11)=0,"",IF('2. a) Jahresrechnung BG'!D$3&lt;2019,"",IF(D$14=0,"",IF(D$14&lt;=Berechnung!D93,"Ja","Nein, sie ist "&amp;ROUND(D$14-Berechnung!D93,2)&amp;" Euro zu teuer."))))</f>
        <v/>
      </c>
      <c r="E17" s="229" t="str">
        <f>IF(SUM('2. a) Jahresrechnung BG'!E4:E11)=0,"",IF('2. a) Jahresrechnung BG'!E$3&lt;2019,"",IF(E$14=0,"",IF(E$14&lt;=Berechnung!E93,"Ja","Nein, sie ist "&amp;ROUND(E$14-Berechnung!E93,2)&amp;" Euro zu teuer."))))</f>
        <v/>
      </c>
      <c r="F17" s="229" t="str">
        <f>IF(SUM('2. a) Jahresrechnung BG'!F4:F11)=0,"",IF('2. a) Jahresrechnung BG'!F$3&lt;2019,"",IF(F$14=0,"",IF(F$14&lt;=Berechnung!F93,"Ja","Nein, sie ist "&amp;ROUND(F$14-Berechnung!F93,2)&amp;" Euro zu teuer."))))</f>
        <v/>
      </c>
      <c r="G17" s="229" t="str">
        <f>IF(SUM('2. a) Jahresrechnung BG'!G4:G11)=0,"",IF('2. a) Jahresrechnung BG'!G$3&lt;2019,"",IF(G$14=0,"",IF(G$14&lt;=Berechnung!G93,"Ja","Nein, sie ist "&amp;ROUND(G$14-Berechnung!G93,2)&amp;" Euro zu teuer."))))</f>
        <v/>
      </c>
      <c r="H17" s="229" t="str">
        <f>IF(SUM('2. a) Jahresrechnung BG'!H4:H11)=0,"",IF('2. a) Jahresrechnung BG'!H$3&lt;2019,"",IF(H$14=0,"",IF(H$14&lt;=Berechnung!H93,"Ja","Nein, sie ist "&amp;ROUND(H$14-Berechnung!H93,2)&amp;" Euro zu teuer."))))</f>
        <v/>
      </c>
      <c r="I17" s="229" t="str">
        <f>IF(SUM('2. a) Jahresrechnung BG'!I4:I11)=0,"",IF('2. a) Jahresrechnung BG'!I$3&lt;2019,"",IF(I$14=0,"",IF(I$14&lt;=Berechnung!I93,"Ja","Nein, sie ist "&amp;ROUND(I$14-Berechnung!I93,2)&amp;" Euro zu teuer."))))</f>
        <v/>
      </c>
      <c r="J17" s="229" t="str">
        <f>IF(SUM('2. a) Jahresrechnung BG'!J4:J11)=0,"",IF('2. a) Jahresrechnung BG'!J$3&lt;2019,"",IF(J$14=0,"",IF(J$14&lt;=Berechnung!J93,"Ja","Nein, sie ist "&amp;ROUND(J$14-Berechnung!J93,2)&amp;" Euro zu teuer."))))</f>
        <v/>
      </c>
      <c r="K17" s="229" t="str">
        <f>IF(SUM('2. a) Jahresrechnung BG'!K4:K11)=0,"",IF('2. a) Jahresrechnung BG'!K$3&lt;2019,"",IF(K$14=0,"",IF(K$14&lt;=Berechnung!K93,"Ja","Nein, sie ist "&amp;ROUND(K$14-Berechnung!K93,2)&amp;" Euro zu teuer."))))</f>
        <v/>
      </c>
      <c r="L17" s="229" t="str">
        <f>IF(SUM('2. a) Jahresrechnung BG'!L4:L11)=0,"",IF('2. a) Jahresrechnung BG'!L$3&lt;2019,"",IF(L$14=0,"",IF(L$14&lt;=Berechnung!L93,"Ja","Nein, sie ist "&amp;ROUND(L$14-Berechnung!L93,2)&amp;" Euro zu teuer."))))</f>
        <v/>
      </c>
      <c r="M17" s="229" t="str">
        <f>IF(SUM('2. a) Jahresrechnung BG'!M4:M11)=0,"",IF('2. a) Jahresrechnung BG'!M$3&lt;2019,"",IF(M$14=0,"",IF(M$14&lt;=Berechnung!M93,"Ja","Nein, sie ist "&amp;ROUND(M$14-Berechnung!M93,2)&amp;" Euro zu teuer."))))</f>
        <v/>
      </c>
      <c r="N17" s="229" t="str">
        <f>IF(SUM('2. a) Jahresrechnung BG'!N4:N11)=0,"",IF('2. a) Jahresrechnung BG'!N$3&lt;2019,"",IF(N$14=0,"",IF(N$14&lt;=Berechnung!N93,"Ja","Nein, sie ist "&amp;ROUND(N$14-Berechnung!N93,2)&amp;" Euro zu teuer."))))</f>
        <v/>
      </c>
      <c r="O17" s="16"/>
    </row>
    <row r="18" spans="2:15" x14ac:dyDescent="0.2">
      <c r="B18" s="92" t="str">
        <f>IF(AND(OR('2. a) Jahresrechnung BG'!C3&gt;=2019,'2. a) Jahresrechnung BG'!D3&gt;=2019,'2. a) Jahresrechnung BG'!E3&gt;=2019,'2. a) Jahresrechnung BG'!F3&gt;=2019,'2. a) Jahresrechnung BG'!G3&gt;=2019,'2. a) Jahresrechnung BG'!H3&gt;=2019,'2. a) Jahresrechnung BG'!I3&gt;=2019,'2. a) Jahresrechnung BG'!J3&gt;=2019,'2. a) Jahresrechnung BG'!K3&gt;=2019,'2. a) Jahresrechnung BG'!L3&gt;=2019,'2. a) Jahresrechnung BG'!M3&gt;=2019,'2. a) Jahresrechnung BG'!N3&gt;=2019),'2. a) Jahresrechnung BG'!J14="Bielefeld, Stadt"),"(Ab 1.1.2019) Kaltmiete angemessen für Bielefeld?","")</f>
        <v/>
      </c>
      <c r="C18" s="229" t="str">
        <f>IF(SUM('2. a) Jahresrechnung BG'!C4:C11)=0,"",IF('2. a) Jahresrechnung BG'!C$3&lt;2019,"",IF((C$12+C$14)=0,"",IF((C$12+C$14)&lt;=Berechnung!C92,"Ja","Nein, sie ist "&amp;ROUND((C$12+C$14)-Berechnung!C92,2)&amp;" Euro zu teuer."))))</f>
        <v/>
      </c>
      <c r="D18" s="229" t="str">
        <f>IF(SUM('2. a) Jahresrechnung BG'!D4:D11)=0,"",IF('2. a) Jahresrechnung BG'!D$3&lt;2019,"",IF((D$12+D$14)=0,"",IF((D$12+D$14)&lt;=Berechnung!D92,"Ja","Nein, sie ist "&amp;ROUND((D$12+D$14)-Berechnung!D92,2)&amp;" Euro zu teuer."))))</f>
        <v/>
      </c>
      <c r="E18" s="229" t="str">
        <f>IF(SUM('2. a) Jahresrechnung BG'!E4:E11)=0,"",IF('2. a) Jahresrechnung BG'!E$3&lt;2019,"",IF((E$12+E$14)=0,"",IF((E$12+E$14)&lt;=Berechnung!E92,"Ja","Nein, sie ist "&amp;ROUND((E$12+E$14)-Berechnung!E92,2)&amp;" Euro zu teuer."))))</f>
        <v/>
      </c>
      <c r="F18" s="229" t="str">
        <f>IF(SUM('2. a) Jahresrechnung BG'!F4:F11)=0,"",IF('2. a) Jahresrechnung BG'!F$3&lt;2019,"",IF((F$12+F$14)=0,"",IF((F$12+F$14)&lt;=Berechnung!F92,"Ja","Nein, sie ist "&amp;ROUND((F$12+F$14)-Berechnung!F92,2)&amp;" Euro zu teuer."))))</f>
        <v/>
      </c>
      <c r="G18" s="229" t="str">
        <f>IF(SUM('2. a) Jahresrechnung BG'!G4:G11)=0,"",IF('2. a) Jahresrechnung BG'!G$3&lt;2019,"",IF((G$12+G$14)=0,"",IF((G$12+G$14)&lt;=Berechnung!G92,"Ja","Nein, sie ist "&amp;ROUND((G$12+G$14)-Berechnung!G92,2)&amp;" Euro zu teuer."))))</f>
        <v/>
      </c>
      <c r="H18" s="229" t="str">
        <f>IF(SUM('2. a) Jahresrechnung BG'!H4:H11)=0,"",IF('2. a) Jahresrechnung BG'!H$3&lt;2019,"",IF((H$12+H$14)=0,"",IF((H$12+H$14)&lt;=Berechnung!H92,"Ja","Nein, sie ist "&amp;ROUND((H$12+H$14)-Berechnung!H92,2)&amp;" Euro zu teuer."))))</f>
        <v/>
      </c>
      <c r="I18" s="229" t="str">
        <f>IF(SUM('2. a) Jahresrechnung BG'!I4:I11)=0,"",IF('2. a) Jahresrechnung BG'!I$3&lt;2019,"",IF((I$12+I$14)=0,"",IF((I$12+I$14)&lt;=Berechnung!I92,"Ja","Nein, sie ist "&amp;ROUND((I$12+I$14)-Berechnung!I92,2)&amp;" Euro zu teuer."))))</f>
        <v/>
      </c>
      <c r="J18" s="229" t="str">
        <f>IF(SUM('2. a) Jahresrechnung BG'!J4:J11)=0,"",IF('2. a) Jahresrechnung BG'!J$3&lt;2019,"",IF((J$12+J$14)=0,"",IF((J$12+J$14)&lt;=Berechnung!J92,"Ja","Nein, sie ist "&amp;ROUND((J$12+J$14)-Berechnung!J92,2)&amp;" Euro zu teuer."))))</f>
        <v/>
      </c>
      <c r="K18" s="229" t="str">
        <f>IF(SUM('2. a) Jahresrechnung BG'!K4:K11)=0,"",IF('2. a) Jahresrechnung BG'!K$3&lt;2019,"",IF((K$12+K$14)=0,"",IF((K$12+K$14)&lt;=Berechnung!K92,"Ja","Nein, sie ist "&amp;ROUND((K$12+K$14)-Berechnung!K92,2)&amp;" Euro zu teuer."))))</f>
        <v/>
      </c>
      <c r="L18" s="229" t="str">
        <f>IF(SUM('2. a) Jahresrechnung BG'!L4:L11)=0,"",IF('2. a) Jahresrechnung BG'!L$3&lt;2019,"",IF((L$12+L$14)=0,"",IF((L$12+L$14)&lt;=Berechnung!L92,"Ja","Nein, sie ist "&amp;ROUND((L$12+L$14)-Berechnung!L92,2)&amp;" Euro zu teuer."))))</f>
        <v/>
      </c>
      <c r="M18" s="229" t="str">
        <f>IF(SUM('2. a) Jahresrechnung BG'!M4:M11)=0,"",IF('2. a) Jahresrechnung BG'!M$3&lt;2019,"",IF((M$12+M$14)=0,"",IF((M$12+M$14)&lt;=Berechnung!M92,"Ja","Nein, sie ist "&amp;ROUND((M$12+M$14)-Berechnung!M92,2)&amp;" Euro zu teuer."))))</f>
        <v/>
      </c>
      <c r="N18" s="229" t="str">
        <f>IF(SUM('2. a) Jahresrechnung BG'!N4:N11)=0,"",IF('2. a) Jahresrechnung BG'!N$3&lt;2019,"",IF((N$12+N$14)=0,"",IF((N$12+N$14)&lt;=Berechnung!N92,"Ja","Nein, sie ist "&amp;ROUND((N$12+N$14)-Berechnung!N92,2)&amp;" Euro zu teuer."))))</f>
        <v/>
      </c>
      <c r="O18" s="16"/>
    </row>
    <row r="19" spans="2:15" x14ac:dyDescent="0.2">
      <c r="B19" s="51" t="s">
        <v>35</v>
      </c>
      <c r="C19" s="16">
        <v>0</v>
      </c>
      <c r="D19" s="16">
        <v>0</v>
      </c>
      <c r="E19" s="16">
        <v>0</v>
      </c>
      <c r="F19" s="16">
        <v>0</v>
      </c>
      <c r="G19" s="16">
        <v>0</v>
      </c>
      <c r="H19" s="16">
        <v>0</v>
      </c>
      <c r="I19" s="16">
        <v>0</v>
      </c>
      <c r="J19" s="16">
        <v>0</v>
      </c>
      <c r="K19" s="16">
        <v>0</v>
      </c>
      <c r="L19" s="16">
        <v>0</v>
      </c>
      <c r="M19" s="16">
        <v>0</v>
      </c>
      <c r="N19" s="16">
        <v>0</v>
      </c>
      <c r="O19" s="46">
        <f>SUM(C19:N19)</f>
        <v>0</v>
      </c>
    </row>
    <row r="20" spans="2:15" x14ac:dyDescent="0.2">
      <c r="B20" s="51" t="s">
        <v>36</v>
      </c>
      <c r="C20" s="16">
        <v>0</v>
      </c>
      <c r="D20" s="16">
        <v>0</v>
      </c>
      <c r="E20" s="16">
        <v>0</v>
      </c>
      <c r="F20" s="16">
        <v>0</v>
      </c>
      <c r="G20" s="16">
        <v>0</v>
      </c>
      <c r="H20" s="16">
        <v>0</v>
      </c>
      <c r="I20" s="16">
        <v>0</v>
      </c>
      <c r="J20" s="16">
        <v>0</v>
      </c>
      <c r="K20" s="16">
        <v>0</v>
      </c>
      <c r="L20" s="16">
        <v>0</v>
      </c>
      <c r="M20" s="16">
        <v>0</v>
      </c>
      <c r="N20" s="16">
        <v>0</v>
      </c>
      <c r="O20" s="46">
        <f>SUM(C20:N20)</f>
        <v>0</v>
      </c>
    </row>
    <row r="21" spans="2:15" ht="13.5" thickBot="1" x14ac:dyDescent="0.25">
      <c r="B21" s="98" t="s">
        <v>37</v>
      </c>
      <c r="C21" s="20">
        <v>0</v>
      </c>
      <c r="D21" s="20">
        <v>0</v>
      </c>
      <c r="E21" s="20">
        <v>0</v>
      </c>
      <c r="F21" s="20">
        <v>0</v>
      </c>
      <c r="G21" s="20">
        <v>0</v>
      </c>
      <c r="H21" s="20">
        <v>0</v>
      </c>
      <c r="I21" s="20">
        <v>0</v>
      </c>
      <c r="J21" s="20">
        <v>0</v>
      </c>
      <c r="K21" s="20">
        <v>0</v>
      </c>
      <c r="L21" s="20">
        <v>0</v>
      </c>
      <c r="M21" s="20">
        <v>0</v>
      </c>
      <c r="N21" s="20">
        <v>0</v>
      </c>
      <c r="O21" s="99">
        <v>0</v>
      </c>
    </row>
    <row r="22" spans="2:15" ht="14.25" thickTop="1" thickBot="1" x14ac:dyDescent="0.25">
      <c r="B22" s="100" t="s">
        <v>38</v>
      </c>
      <c r="C22" s="101">
        <f>IF(SUM('2. a) Jahresrechnung BG'!C4:C11)=0,0,C3+C5+C6+C6+C7+C9+C12+C14+C19+C20+C21)</f>
        <v>0</v>
      </c>
      <c r="D22" s="101">
        <f>IF(SUM('2. a) Jahresrechnung BG'!D4:D11)=0,0,D3+D5+D6+D6+D7+D9+D12+D14+D19+D20+D21)</f>
        <v>0</v>
      </c>
      <c r="E22" s="101">
        <f>IF(SUM('2. a) Jahresrechnung BG'!E4:E11)=0,0,E3+E5+E6+E6+E7+E9+E12+E14+E19+E20+E21)</f>
        <v>0</v>
      </c>
      <c r="F22" s="101">
        <f>IF(SUM('2. a) Jahresrechnung BG'!F4:F11)=0,0,F3+F5+F6+F6+F7+F9+F12+F14+F19+F20+F21)</f>
        <v>0</v>
      </c>
      <c r="G22" s="101">
        <f>IF(SUM('2. a) Jahresrechnung BG'!G4:G11)=0,0,G3+G5+G6+G6+G7+G9+G12+G14+G19+G20+G21)</f>
        <v>0</v>
      </c>
      <c r="H22" s="101">
        <f>IF(SUM('2. a) Jahresrechnung BG'!H4:H11)=0,0,H3+H5+H6+H6+H7+H9+H12+H14+H19+H20+H21)</f>
        <v>0</v>
      </c>
      <c r="I22" s="101">
        <f>IF(SUM('2. a) Jahresrechnung BG'!I4:I11)=0,0,I3+I5+I6+I6+I7+I9+I12+I14+I19+I20+I21)</f>
        <v>0</v>
      </c>
      <c r="J22" s="101">
        <f>IF(SUM('2. a) Jahresrechnung BG'!J4:J11)=0,0,J3+J5+J6+J6+J7+J9+J12+J14+J19+J20+J21)</f>
        <v>0</v>
      </c>
      <c r="K22" s="101">
        <f>IF(SUM('2. a) Jahresrechnung BG'!K4:K11)=0,0,K3+K5+K6+K6+K7+K9+K12+K14+K19+K20+K21)</f>
        <v>0</v>
      </c>
      <c r="L22" s="101">
        <f>IF(SUM('2. a) Jahresrechnung BG'!L4:L11)=0,0,L3+L5+L6+L6+L7+L9+L12+L14+L19+L20+L21)</f>
        <v>0</v>
      </c>
      <c r="M22" s="101">
        <f>IF(SUM('2. a) Jahresrechnung BG'!M4:M11)=0,0,M3+M5+M6+M6+M7+M9+M12+M14+M19+M20+M21)</f>
        <v>0</v>
      </c>
      <c r="N22" s="101">
        <f>IF(SUM('2. a) Jahresrechnung BG'!N4:N11)=0,0,N3+N5+N6+N6+N7+N9+N12+N14+N19+N20+N21)</f>
        <v>0</v>
      </c>
      <c r="O22" s="102">
        <f>SUM(C22:N22)</f>
        <v>0</v>
      </c>
    </row>
    <row r="23" spans="2:15" ht="13.5" thickTop="1" x14ac:dyDescent="0.2"/>
    <row r="24" spans="2:15" ht="114.75" hidden="1" x14ac:dyDescent="0.2">
      <c r="B24" s="64" t="s">
        <v>39</v>
      </c>
    </row>
  </sheetData>
  <phoneticPr fontId="0" type="noConversion"/>
  <dataValidations count="1">
    <dataValidation type="list" allowBlank="1" showInputMessage="1" showErrorMessage="1" sqref="C11:O11 C8:N8">
      <formula1>"Ja,Nein"</formula1>
    </dataValidation>
  </dataValidations>
  <hyperlinks>
    <hyperlink ref="B24" r:id="rId1" display="* Ausnahmefälle nach Richtlinien der Stadt Bielefeld bzgl. § 22 SGB II, welche die Angemessenheit der Wohnkosten anbelangt und eine Toleranz von 15 % anstatt 10 % rechtfertigen, sind unter Punkt 1.2.2.2 der Richtlinien der Stadt Bielefeld zu den Wohnkosten zu finden."/>
  </hyperlinks>
  <pageMargins left="0.47244094488188981" right="0.47244094488188981" top="0.78740157480314965" bottom="0.59055118110236227" header="0.51181102362204722" footer="0.51181102362204722"/>
  <pageSetup paperSize="9" scale="90" orientation="landscape" verticalDpi="1200" r:id="rId2"/>
  <headerFooter alignWithMargins="0">
    <oddHeader>&amp;F&amp;RSeite &amp;P</oddHeader>
  </headerFooter>
  <drawing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6"/>
  <sheetViews>
    <sheetView workbookViewId="0">
      <selection activeCell="C5" sqref="C5"/>
    </sheetView>
  </sheetViews>
  <sheetFormatPr baseColWidth="10" defaultColWidth="11.42578125" defaultRowHeight="12.75" x14ac:dyDescent="0.2"/>
  <cols>
    <col min="2" max="2" width="23.85546875" customWidth="1"/>
    <col min="15" max="15" width="12.28515625" customWidth="1"/>
  </cols>
  <sheetData>
    <row r="1" spans="2:15" x14ac:dyDescent="0.2">
      <c r="C1" s="1" t="s">
        <v>0</v>
      </c>
      <c r="D1" s="1" t="s">
        <v>1</v>
      </c>
      <c r="E1" s="1" t="s">
        <v>2</v>
      </c>
      <c r="F1" s="1" t="s">
        <v>3</v>
      </c>
      <c r="G1" s="1" t="s">
        <v>4</v>
      </c>
      <c r="H1" s="1" t="s">
        <v>5</v>
      </c>
      <c r="I1" s="1" t="s">
        <v>6</v>
      </c>
      <c r="J1" s="1" t="s">
        <v>7</v>
      </c>
      <c r="K1" s="1" t="s">
        <v>8</v>
      </c>
      <c r="L1" s="1" t="s">
        <v>22</v>
      </c>
      <c r="M1" s="1" t="s">
        <v>10</v>
      </c>
      <c r="N1" s="1" t="s">
        <v>11</v>
      </c>
      <c r="O1" s="1" t="s">
        <v>12</v>
      </c>
    </row>
    <row r="2" spans="2:15" x14ac:dyDescent="0.2">
      <c r="B2" s="103" t="s">
        <v>40</v>
      </c>
      <c r="C2" s="104"/>
      <c r="D2" s="104"/>
      <c r="E2" s="104"/>
      <c r="F2" s="104"/>
      <c r="G2" s="104"/>
      <c r="H2" s="104"/>
      <c r="I2" s="104"/>
      <c r="J2" s="104"/>
      <c r="K2" s="104"/>
      <c r="L2" s="104"/>
      <c r="M2" s="104"/>
      <c r="N2" s="104"/>
      <c r="O2" s="86"/>
    </row>
    <row r="3" spans="2:15" ht="51" x14ac:dyDescent="0.2">
      <c r="B3" s="54" t="s">
        <v>41</v>
      </c>
      <c r="C3" s="68"/>
      <c r="D3" s="68"/>
      <c r="E3" s="68"/>
      <c r="F3" s="68"/>
      <c r="G3" s="68"/>
      <c r="H3" s="68"/>
      <c r="I3" s="68"/>
      <c r="J3" s="68"/>
      <c r="K3" s="68"/>
      <c r="L3" s="68"/>
      <c r="M3" s="68"/>
      <c r="N3" s="68"/>
      <c r="O3" s="84"/>
    </row>
    <row r="4" spans="2:15" x14ac:dyDescent="0.2">
      <c r="B4" s="105" t="s">
        <v>42</v>
      </c>
      <c r="C4" s="104"/>
      <c r="D4" s="104"/>
      <c r="E4" s="104"/>
      <c r="F4" s="104"/>
      <c r="G4" s="104"/>
      <c r="H4" s="104"/>
      <c r="I4" s="104"/>
      <c r="J4" s="104"/>
      <c r="K4" s="104"/>
      <c r="L4" s="104"/>
      <c r="M4" s="104"/>
      <c r="N4" s="104"/>
      <c r="O4" s="86"/>
    </row>
    <row r="5" spans="2:15" x14ac:dyDescent="0.2">
      <c r="B5" s="106" t="s">
        <v>43</v>
      </c>
      <c r="C5" s="107">
        <v>0</v>
      </c>
      <c r="D5" s="107">
        <v>0</v>
      </c>
      <c r="E5" s="107">
        <v>0</v>
      </c>
      <c r="F5" s="107">
        <v>0</v>
      </c>
      <c r="G5" s="107">
        <v>0</v>
      </c>
      <c r="H5" s="107">
        <v>0</v>
      </c>
      <c r="I5" s="107">
        <v>0</v>
      </c>
      <c r="J5" s="107">
        <v>0</v>
      </c>
      <c r="K5" s="107">
        <v>0</v>
      </c>
      <c r="L5" s="107">
        <v>0</v>
      </c>
      <c r="M5" s="107">
        <v>0</v>
      </c>
      <c r="N5" s="107">
        <v>0</v>
      </c>
      <c r="O5" s="84"/>
    </row>
    <row r="6" spans="2:15" x14ac:dyDescent="0.2">
      <c r="B6" s="47" t="s">
        <v>44</v>
      </c>
      <c r="C6" s="27">
        <v>0</v>
      </c>
      <c r="D6" s="27">
        <v>0</v>
      </c>
      <c r="E6" s="27">
        <v>0</v>
      </c>
      <c r="F6" s="27">
        <v>0</v>
      </c>
      <c r="G6" s="27">
        <v>0</v>
      </c>
      <c r="H6" s="27">
        <v>0</v>
      </c>
      <c r="I6" s="27">
        <v>0</v>
      </c>
      <c r="J6" s="27">
        <v>0</v>
      </c>
      <c r="K6" s="27">
        <v>0</v>
      </c>
      <c r="L6" s="27">
        <v>0</v>
      </c>
      <c r="M6" s="27">
        <v>0</v>
      </c>
      <c r="N6" s="27">
        <v>0</v>
      </c>
      <c r="O6" s="86"/>
    </row>
    <row r="7" spans="2:15" x14ac:dyDescent="0.2">
      <c r="B7" s="83" t="s">
        <v>45</v>
      </c>
      <c r="C7" s="108">
        <f>IF(C6&lt;100,C6,IF(C6&lt;=1000,100+((C6-100)*20/100),IF(C6&lt;=1200,280+(C6-1000)*0.1,IF(AND(SUM('2. a) Jahresrechnung BG'!C4:C6)&gt;0,OR('2. a) Jahresrechnung BG'!C7&gt;=1,'2. a) Jahresrechnung BG'!C8&gt;=1,'2. a) Jahresrechnung BG'!C9&gt;=1,'2. a) Jahresrechnung BG'!C10&gt;=1,'2. a) Jahresrechnung BG'!C11&gt;=1,)),IF(C6&lt;=1500,280+(C6-1000)*0.1,330),300))))</f>
        <v>0</v>
      </c>
      <c r="D7" s="108">
        <f>IF(D6&lt;100,D6,IF(D6&lt;=1000,100+((D6-100)*20/100),IF(D6&lt;=1200,280+(D6-1000)*0.1,IF(AND(SUM('2. a) Jahresrechnung BG'!D4:D6)&gt;0,OR('2. a) Jahresrechnung BG'!D7&gt;=1,'2. a) Jahresrechnung BG'!D8&gt;=1,'2. a) Jahresrechnung BG'!D9&gt;=1,'2. a) Jahresrechnung BG'!D10&gt;=1,'2. a) Jahresrechnung BG'!D11&gt;=1,)),IF(D6&lt;=1500,280+(D6-1000)*0.1,330),300))))</f>
        <v>0</v>
      </c>
      <c r="E7" s="108">
        <f>IF(E6&lt;100,E6,IF(E6&lt;=1000,100+((E6-100)*20/100),IF(E6&lt;=1200,280+(E6-1000)*0.1,IF(AND(SUM('2. a) Jahresrechnung BG'!E4:E6)&gt;0,OR('2. a) Jahresrechnung BG'!E7&gt;=1,'2. a) Jahresrechnung BG'!E8&gt;=1,'2. a) Jahresrechnung BG'!E9&gt;=1,'2. a) Jahresrechnung BG'!E10&gt;=1,'2. a) Jahresrechnung BG'!E11&gt;=1,)),IF(E6&lt;=1500,280+(E6-1000)*0.1,330),300))))</f>
        <v>0</v>
      </c>
      <c r="F7" s="108">
        <f>IF(F6&lt;100,F6,IF(F6&lt;=1000,100+((F6-100)*20/100),IF(F6&lt;=1200,280+(F6-1000)*0.1,IF(AND(SUM('2. a) Jahresrechnung BG'!F4:F6)&gt;0,OR('2. a) Jahresrechnung BG'!F7&gt;=1,'2. a) Jahresrechnung BG'!F8&gt;=1,'2. a) Jahresrechnung BG'!F9&gt;=1,'2. a) Jahresrechnung BG'!F10&gt;=1,'2. a) Jahresrechnung BG'!F11&gt;=1,)),IF(F6&lt;=1500,280+(F6-1000)*0.1,330),300))))</f>
        <v>0</v>
      </c>
      <c r="G7" s="108">
        <f>IF(G6&lt;100,G6,IF(G6&lt;=1000,100+((G6-100)*20/100),IF(G6&lt;=1200,280+(G6-1000)*0.1,IF(AND(SUM('2. a) Jahresrechnung BG'!G4:G6)&gt;0,OR('2. a) Jahresrechnung BG'!G7&gt;=1,'2. a) Jahresrechnung BG'!G8&gt;=1,'2. a) Jahresrechnung BG'!G9&gt;=1,'2. a) Jahresrechnung BG'!G10&gt;=1,'2. a) Jahresrechnung BG'!G11&gt;=1,)),IF(G6&lt;=1500,280+(G6-1000)*0.1,330),300))))</f>
        <v>0</v>
      </c>
      <c r="H7" s="108">
        <f>IF(H6&lt;100,H6,IF(H6&lt;=1000,100+((H6-100)*20/100),IF(H6&lt;=1200,280+(H6-1000)*0.1,IF(AND(SUM('2. a) Jahresrechnung BG'!H4:H6)&gt;0,OR('2. a) Jahresrechnung BG'!H7&gt;=1,'2. a) Jahresrechnung BG'!H8&gt;=1,'2. a) Jahresrechnung BG'!H9&gt;=1,'2. a) Jahresrechnung BG'!H10&gt;=1,'2. a) Jahresrechnung BG'!H11&gt;=1,)),IF(H6&lt;=1500,280+(H6-1000)*0.1,330),300))))</f>
        <v>0</v>
      </c>
      <c r="I7" s="108">
        <f>IF(I6&lt;100,I6,IF(I6&lt;=1000,100+((I6-100)*20/100),IF(I6&lt;=1200,280+(I6-1000)*0.1,IF(OR('2. a) Jahresrechnung BG'!I7&gt;=1,'2. a) Jahresrechnung BG'!I8&gt;=1,'2. a) Jahresrechnung BG'!I9&gt;=1,'2. a) Jahresrechnung BG'!I10&gt;=1,'2. a) Jahresrechnung BG'!I11&gt;=1,),IF(I6&lt;=1500,280+(I6-1000)*0.1,330),300))))</f>
        <v>0</v>
      </c>
      <c r="J7" s="108">
        <f>IF(J6&lt;100,J6,IF(J6&lt;=1000,100+((J6-100)*20/100),IF(J6&lt;=1200,280+(J6-1000)*0.1,IF(OR('2. a) Jahresrechnung BG'!J7&gt;=1,'2. a) Jahresrechnung BG'!J8&gt;=1,'2. a) Jahresrechnung BG'!J9&gt;=1,'2. a) Jahresrechnung BG'!J10&gt;=1,'2. a) Jahresrechnung BG'!J11&gt;=1,),IF(J6&lt;=1500,280+(J6-1000)*0.1,330),300))))</f>
        <v>0</v>
      </c>
      <c r="K7" s="108">
        <f>IF(K6&lt;100,K6,IF(K6&lt;=1000,100+((K6-100)*20/100),IF(K6&lt;=1200,280+(K6-1000)*0.1,IF(OR('2. a) Jahresrechnung BG'!K7&gt;=1,'2. a) Jahresrechnung BG'!K8&gt;=1,'2. a) Jahresrechnung BG'!K9&gt;=1,'2. a) Jahresrechnung BG'!K10&gt;=1,'2. a) Jahresrechnung BG'!K11&gt;=1,),IF(K6&lt;=1500,280+(K6-1000)*0.1,330),300))))</f>
        <v>0</v>
      </c>
      <c r="L7" s="108">
        <f>IF(L6&lt;100,L6,IF(L6&lt;=1000,100+((L6-100)*20/100),IF(L6&lt;=1200,280+(L6-1000)*0.1,IF(OR('2. a) Jahresrechnung BG'!L7&gt;=1,'2. a) Jahresrechnung BG'!L8&gt;=1,'2. a) Jahresrechnung BG'!L9&gt;=1,'2. a) Jahresrechnung BG'!L10&gt;=1,'2. a) Jahresrechnung BG'!L11&gt;=1,),IF(L6&lt;=1500,280+(L6-1000)*0.1,330),300))))</f>
        <v>0</v>
      </c>
      <c r="M7" s="108">
        <f>IF(M6&lt;100,M6,IF(M6&lt;=1000,100+((M6-100)*20/100),IF(M6&lt;=1200,280+(M6-1000)*0.1,IF(OR('2. a) Jahresrechnung BG'!M7&gt;=1,'2. a) Jahresrechnung BG'!M8&gt;=1,'2. a) Jahresrechnung BG'!M9&gt;=1,'2. a) Jahresrechnung BG'!M10&gt;=1,'2. a) Jahresrechnung BG'!M11&gt;=1,),IF(M6&lt;=1500,280+(M6-1000)*0.1,330),300))))</f>
        <v>0</v>
      </c>
      <c r="N7" s="108">
        <f>IF(N6&lt;100,N6,IF(N6&lt;=1000,100+((N6-100)*20/100),IF(N6&lt;=1200,280+(N6-1000)*0.1,IF(AND(SUM('2. a) Jahresrechnung BG'!N4:N6)&gt;0,OR('2. a) Jahresrechnung BG'!N7&gt;=1,'2. a) Jahresrechnung BG'!N8&gt;=1,'2. a) Jahresrechnung BG'!N9&gt;=1,'2. a) Jahresrechnung BG'!N10&gt;=1,'2. a) Jahresrechnung BG'!N11&gt;=1,)),IF(N6&lt;=1500,280+(N6-1000)*0.1,330),300))))</f>
        <v>0</v>
      </c>
      <c r="O7" s="84"/>
    </row>
    <row r="8" spans="2:15" x14ac:dyDescent="0.2">
      <c r="B8" s="109" t="s">
        <v>46</v>
      </c>
      <c r="C8" s="110">
        <f t="shared" ref="C8:N8" si="0">SUM(C5-C7)</f>
        <v>0</v>
      </c>
      <c r="D8" s="110">
        <f t="shared" si="0"/>
        <v>0</v>
      </c>
      <c r="E8" s="110">
        <f t="shared" si="0"/>
        <v>0</v>
      </c>
      <c r="F8" s="110">
        <f t="shared" si="0"/>
        <v>0</v>
      </c>
      <c r="G8" s="110">
        <f t="shared" si="0"/>
        <v>0</v>
      </c>
      <c r="H8" s="110">
        <f t="shared" si="0"/>
        <v>0</v>
      </c>
      <c r="I8" s="110">
        <f t="shared" si="0"/>
        <v>0</v>
      </c>
      <c r="J8" s="110">
        <f t="shared" si="0"/>
        <v>0</v>
      </c>
      <c r="K8" s="110">
        <f t="shared" si="0"/>
        <v>0</v>
      </c>
      <c r="L8" s="110">
        <f t="shared" si="0"/>
        <v>0</v>
      </c>
      <c r="M8" s="110">
        <f t="shared" si="0"/>
        <v>0</v>
      </c>
      <c r="N8" s="110">
        <f t="shared" si="0"/>
        <v>0</v>
      </c>
      <c r="O8" s="111">
        <f>SUM(C8:N8)</f>
        <v>0</v>
      </c>
    </row>
    <row r="9" spans="2:15" x14ac:dyDescent="0.2">
      <c r="B9" s="112"/>
      <c r="C9" s="113"/>
      <c r="D9" s="114"/>
      <c r="E9" s="114"/>
      <c r="F9" s="114"/>
      <c r="G9" s="114"/>
      <c r="H9" s="114"/>
      <c r="I9" s="115"/>
      <c r="J9" s="115"/>
      <c r="K9" s="115"/>
      <c r="L9" s="115"/>
      <c r="M9" s="114"/>
      <c r="N9" s="116"/>
      <c r="O9" s="108"/>
    </row>
    <row r="10" spans="2:15" x14ac:dyDescent="0.2">
      <c r="B10" s="117" t="s">
        <v>43</v>
      </c>
      <c r="C10" s="118">
        <v>0</v>
      </c>
      <c r="D10" s="118">
        <v>0</v>
      </c>
      <c r="E10" s="118">
        <v>0</v>
      </c>
      <c r="F10" s="118">
        <v>0</v>
      </c>
      <c r="G10" s="118">
        <v>0</v>
      </c>
      <c r="H10" s="118">
        <v>0</v>
      </c>
      <c r="I10" s="118">
        <v>0</v>
      </c>
      <c r="J10" s="118">
        <v>0</v>
      </c>
      <c r="K10" s="118">
        <v>0</v>
      </c>
      <c r="L10" s="118">
        <v>0</v>
      </c>
      <c r="M10" s="118">
        <v>0</v>
      </c>
      <c r="N10" s="118">
        <v>0</v>
      </c>
      <c r="O10" s="86"/>
    </row>
    <row r="11" spans="2:15" x14ac:dyDescent="0.2">
      <c r="B11" s="83" t="s">
        <v>44</v>
      </c>
      <c r="C11" s="23">
        <v>0</v>
      </c>
      <c r="D11" s="23">
        <v>0</v>
      </c>
      <c r="E11" s="23">
        <v>0</v>
      </c>
      <c r="F11" s="23">
        <v>0</v>
      </c>
      <c r="G11" s="23">
        <v>0</v>
      </c>
      <c r="H11" s="23">
        <v>0</v>
      </c>
      <c r="I11" s="23">
        <v>0</v>
      </c>
      <c r="J11" s="23">
        <v>0</v>
      </c>
      <c r="K11" s="23">
        <v>0</v>
      </c>
      <c r="L11" s="23">
        <v>0</v>
      </c>
      <c r="M11" s="23">
        <v>0</v>
      </c>
      <c r="N11" s="23">
        <v>0</v>
      </c>
      <c r="O11" s="84"/>
    </row>
    <row r="12" spans="2:15" x14ac:dyDescent="0.2">
      <c r="B12" s="47" t="s">
        <v>45</v>
      </c>
      <c r="C12" s="119">
        <f>IF(C11&lt;100,C11,IF(C11&lt;=1000,100+((C11-100)*20/100),IF(C11&lt;=1200,280+(C11-1000)*0.1,IF(AND(SUM('2. a) Jahresrechnung BG'!C9:C11)&gt;0,OR('2. b) Jahresrechnung Bedarfe'!C3&gt;=1,'2. b) Jahresrechnung Bedarfe'!C4&gt;=1,'2. b) Jahresrechnung Bedarfe'!C5&gt;=1,'2. b) Jahresrechnung Bedarfe'!C6&gt;=1,'2. b) Jahresrechnung Bedarfe'!C7&gt;=1,)),IF(C11&lt;=1500,280+(C11-1000)*0.1,330),300))))</f>
        <v>0</v>
      </c>
      <c r="D12" s="119">
        <f>IF(D11&lt;100,D11,IF(D11&lt;=1000,100+((D11-100)*20/100),IF(D11&lt;=1200,280+(D11-1000)*0.1,IF(AND(SUM('2. a) Jahresrechnung BG'!D9:D11)&gt;0,OR('2. b) Jahresrechnung Bedarfe'!D3&gt;=1,'2. b) Jahresrechnung Bedarfe'!D4&gt;=1,'2. b) Jahresrechnung Bedarfe'!D5&gt;=1,'2. b) Jahresrechnung Bedarfe'!D6&gt;=1,'2. b) Jahresrechnung Bedarfe'!D7&gt;=1,)),IF(D11&lt;=1500,280+(D11-1000)*0.1,330),300))))</f>
        <v>0</v>
      </c>
      <c r="E12" s="119">
        <f>IF(E11&lt;100,E11,IF(E11&lt;=1000,100+((E11-100)*20/100),IF(E11&lt;=1200,280+(E11-1000)*0.1,IF(AND(SUM('2. a) Jahresrechnung BG'!E9:E11)&gt;0,OR('2. b) Jahresrechnung Bedarfe'!E3&gt;=1,'2. b) Jahresrechnung Bedarfe'!E4&gt;=1,'2. b) Jahresrechnung Bedarfe'!E5&gt;=1,'2. b) Jahresrechnung Bedarfe'!E6&gt;=1,'2. b) Jahresrechnung Bedarfe'!E7&gt;=1,)),IF(E11&lt;=1500,280+(E11-1000)*0.1,330),300))))</f>
        <v>0</v>
      </c>
      <c r="F12" s="119">
        <f>IF(F11&lt;100,F11,IF(F11&lt;=1000,100+((F11-100)*20/100),IF(F11&lt;=1200,280+(F11-1000)*0.1,IF(AND(SUM('2. a) Jahresrechnung BG'!F9:F11)&gt;0,OR('2. b) Jahresrechnung Bedarfe'!F3&gt;=1,'2. b) Jahresrechnung Bedarfe'!F4&gt;=1,'2. b) Jahresrechnung Bedarfe'!F5&gt;=1,'2. b) Jahresrechnung Bedarfe'!F6&gt;=1,'2. b) Jahresrechnung Bedarfe'!F7&gt;=1,)),IF(F11&lt;=1500,280+(F11-1000)*0.1,330),300))))</f>
        <v>0</v>
      </c>
      <c r="G12" s="119">
        <f>IF(G11&lt;100,G11,IF(G11&lt;=1000,100+((G11-100)*20/100),IF(G11&lt;=1200,280+(G11-1000)*0.1,IF(AND(SUM('2. a) Jahresrechnung BG'!G9:G11)&gt;0,OR('2. b) Jahresrechnung Bedarfe'!G3&gt;=1,'2. b) Jahresrechnung Bedarfe'!G4&gt;=1,'2. b) Jahresrechnung Bedarfe'!G5&gt;=1,'2. b) Jahresrechnung Bedarfe'!G6&gt;=1,'2. b) Jahresrechnung Bedarfe'!G7&gt;=1,)),IF(G11&lt;=1500,280+(G11-1000)*0.1,330),300))))</f>
        <v>0</v>
      </c>
      <c r="H12" s="119">
        <f>IF(H11&lt;100,H11,IF(H11&lt;=1000,100+((H11-100)*20/100),IF(H11&lt;=1200,280+(H11-1000)*0.1,IF(AND(SUM('2. a) Jahresrechnung BG'!H9:H11)&gt;0,OR('2. b) Jahresrechnung Bedarfe'!H3&gt;=1,'2. b) Jahresrechnung Bedarfe'!H4&gt;=1,'2. b) Jahresrechnung Bedarfe'!H5&gt;=1,'2. b) Jahresrechnung Bedarfe'!H6&gt;=1,'2. b) Jahresrechnung Bedarfe'!H7&gt;=1,)),IF(H11&lt;=1500,280+(H11-1000)*0.1,330),300))))</f>
        <v>0</v>
      </c>
      <c r="I12" s="119">
        <f>IF(I11&lt;100,I11,IF(I11&lt;=1000,100+((I11-100)*20/100),IF(I11&lt;=1200,280+(I11-1000)*0.1,IF(OR('2. b) Jahresrechnung Bedarfe'!I3&gt;=1,'2. b) Jahresrechnung Bedarfe'!I4&gt;=1,'2. b) Jahresrechnung Bedarfe'!I5&gt;=1,'2. b) Jahresrechnung Bedarfe'!I6&gt;=1,'2. b) Jahresrechnung Bedarfe'!I7&gt;=1,),IF(I11&lt;=1500,280+(I11-1000)*0.1,330),300))))</f>
        <v>0</v>
      </c>
      <c r="J12" s="119">
        <f>IF(J11&lt;100,J11,IF(J11&lt;=1000,100+((J11-100)*20/100),IF(J11&lt;=1200,280+(J11-1000)*0.1,IF(OR('2. b) Jahresrechnung Bedarfe'!J3&gt;=1,'2. b) Jahresrechnung Bedarfe'!J4&gt;=1,'2. b) Jahresrechnung Bedarfe'!J5&gt;=1,'2. b) Jahresrechnung Bedarfe'!J6&gt;=1,'2. b) Jahresrechnung Bedarfe'!J7&gt;=1,),IF(J11&lt;=1500,280+(J11-1000)*0.1,330),300))))</f>
        <v>0</v>
      </c>
      <c r="K12" s="119">
        <f>IF(K11&lt;100,K11,IF(K11&lt;=1000,100+((K11-100)*20/100),IF(K11&lt;=1200,280+(K11-1000)*0.1,IF(OR('2. b) Jahresrechnung Bedarfe'!K3&gt;=1,'2. b) Jahresrechnung Bedarfe'!K4&gt;=1,'2. b) Jahresrechnung Bedarfe'!K5&gt;=1,'2. b) Jahresrechnung Bedarfe'!K6&gt;=1,'2. b) Jahresrechnung Bedarfe'!K7&gt;=1,),IF(K11&lt;=1500,280+(K11-1000)*0.1,330),300))))</f>
        <v>0</v>
      </c>
      <c r="L12" s="119">
        <f>IF(L11&lt;100,L11,IF(L11&lt;=1000,100+((L11-100)*20/100),IF(L11&lt;=1200,280+(L11-1000)*0.1,IF(OR('2. b) Jahresrechnung Bedarfe'!L3&gt;=1,'2. b) Jahresrechnung Bedarfe'!L4&gt;=1,'2. b) Jahresrechnung Bedarfe'!L5&gt;=1,'2. b) Jahresrechnung Bedarfe'!L6&gt;=1,'2. b) Jahresrechnung Bedarfe'!L7&gt;=1,),IF(L11&lt;=1500,280+(L11-1000)*0.1,330),300))))</f>
        <v>0</v>
      </c>
      <c r="M12" s="119">
        <f>IF(M11&lt;100,M11,IF(M11&lt;=1000,100+((M11-100)*20/100),IF(M11&lt;=1200,280+(M11-1000)*0.1,IF(OR('2. b) Jahresrechnung Bedarfe'!M3&gt;=1,'2. b) Jahresrechnung Bedarfe'!M4&gt;=1,'2. b) Jahresrechnung Bedarfe'!M5&gt;=1,'2. b) Jahresrechnung Bedarfe'!M6&gt;=1,'2. b) Jahresrechnung Bedarfe'!M7&gt;=1,),IF(M11&lt;=1500,280+(M11-1000)*0.1,330),300))))</f>
        <v>0</v>
      </c>
      <c r="N12" s="119">
        <f>IF(N11&lt;100,N11,IF(N11&lt;=1000,100+((N11-100)*20/100),IF(N11&lt;=1200,280+(N11-1000)*0.1,IF(AND(SUM('2. a) Jahresrechnung BG'!N9:N11)&gt;0,OR('2. b) Jahresrechnung Bedarfe'!N3&gt;=1,'2. b) Jahresrechnung Bedarfe'!N4&gt;=1,'2. b) Jahresrechnung Bedarfe'!N5&gt;=1,'2. b) Jahresrechnung Bedarfe'!N6&gt;=1,'2. b) Jahresrechnung Bedarfe'!N7&gt;=1,)),IF(N11&lt;=1500,280+(N11-1000)*0.1,330),300))))</f>
        <v>0</v>
      </c>
      <c r="O12" s="86"/>
    </row>
    <row r="13" spans="2:15" x14ac:dyDescent="0.2">
      <c r="B13" s="44" t="s">
        <v>46</v>
      </c>
      <c r="C13" s="120">
        <f t="shared" ref="C13:N13" si="1">IF(SUM(C10-C12)&lt;0,0,SUM(C10-C12))</f>
        <v>0</v>
      </c>
      <c r="D13" s="120">
        <f t="shared" si="1"/>
        <v>0</v>
      </c>
      <c r="E13" s="120">
        <f t="shared" si="1"/>
        <v>0</v>
      </c>
      <c r="F13" s="120">
        <f t="shared" si="1"/>
        <v>0</v>
      </c>
      <c r="G13" s="120">
        <f t="shared" si="1"/>
        <v>0</v>
      </c>
      <c r="H13" s="120">
        <f t="shared" si="1"/>
        <v>0</v>
      </c>
      <c r="I13" s="120">
        <f t="shared" si="1"/>
        <v>0</v>
      </c>
      <c r="J13" s="120">
        <f t="shared" si="1"/>
        <v>0</v>
      </c>
      <c r="K13" s="120">
        <f t="shared" si="1"/>
        <v>0</v>
      </c>
      <c r="L13" s="120">
        <f t="shared" si="1"/>
        <v>0</v>
      </c>
      <c r="M13" s="120">
        <f t="shared" si="1"/>
        <v>0</v>
      </c>
      <c r="N13" s="120">
        <f t="shared" si="1"/>
        <v>0</v>
      </c>
      <c r="O13" s="121">
        <f>SUM(C13:N13)</f>
        <v>0</v>
      </c>
    </row>
    <row r="14" spans="2:15" x14ac:dyDescent="0.2">
      <c r="B14" s="122"/>
      <c r="C14" s="123"/>
      <c r="D14" s="124"/>
      <c r="E14" s="124"/>
      <c r="F14" s="124"/>
      <c r="G14" s="124"/>
      <c r="H14" s="124"/>
      <c r="I14" s="124"/>
      <c r="J14" s="124"/>
      <c r="K14" s="124"/>
      <c r="L14" s="124"/>
      <c r="M14" s="124"/>
      <c r="N14" s="125"/>
      <c r="O14" s="86"/>
    </row>
    <row r="15" spans="2:15" x14ac:dyDescent="0.2">
      <c r="B15" s="106" t="s">
        <v>43</v>
      </c>
      <c r="C15" s="107">
        <v>0</v>
      </c>
      <c r="D15" s="107">
        <v>0</v>
      </c>
      <c r="E15" s="107">
        <v>0</v>
      </c>
      <c r="F15" s="107">
        <v>0</v>
      </c>
      <c r="G15" s="107">
        <v>0</v>
      </c>
      <c r="H15" s="107">
        <v>0</v>
      </c>
      <c r="I15" s="107">
        <v>0</v>
      </c>
      <c r="J15" s="107">
        <v>0</v>
      </c>
      <c r="K15" s="107">
        <v>0</v>
      </c>
      <c r="L15" s="107">
        <v>0</v>
      </c>
      <c r="M15" s="107">
        <v>0</v>
      </c>
      <c r="N15" s="107">
        <v>0</v>
      </c>
      <c r="O15" s="84"/>
    </row>
    <row r="16" spans="2:15" x14ac:dyDescent="0.2">
      <c r="B16" s="47" t="s">
        <v>44</v>
      </c>
      <c r="C16" s="28">
        <v>0</v>
      </c>
      <c r="D16" s="28">
        <v>0</v>
      </c>
      <c r="E16" s="28">
        <v>0</v>
      </c>
      <c r="F16" s="28">
        <v>0</v>
      </c>
      <c r="G16" s="28">
        <v>0</v>
      </c>
      <c r="H16" s="28">
        <v>0</v>
      </c>
      <c r="I16" s="28">
        <v>0</v>
      </c>
      <c r="J16" s="28">
        <v>0</v>
      </c>
      <c r="K16" s="28">
        <v>0</v>
      </c>
      <c r="L16" s="28">
        <v>0</v>
      </c>
      <c r="M16" s="28">
        <v>0</v>
      </c>
      <c r="N16" s="28">
        <v>0</v>
      </c>
      <c r="O16" s="86"/>
    </row>
    <row r="17" spans="2:15" x14ac:dyDescent="0.2">
      <c r="B17" s="83" t="s">
        <v>45</v>
      </c>
      <c r="C17" s="108">
        <f>IF(C16&lt;100,C16,IF(C16&lt;=1000,100+((C16-100)*20/100),IF(C16&lt;=1200,280+(C16-1000)*0.1,IF(OR('2. a) Jahresrechnung BG'!C7&gt;=1,'2. a) Jahresrechnung BG'!C8&gt;=1,'2. a) Jahresrechnung BG'!C9&gt;=1,'2. a) Jahresrechnung BG'!C10&gt;=1,'2. a) Jahresrechnung BG'!C11&gt;=1,),IF(C16&lt;=1500,280+(C16-1000)*0.1,330),300))))</f>
        <v>0</v>
      </c>
      <c r="D17" s="108">
        <f>IF(D16&lt;100,D16,IF(D16&lt;=1000,100+((D16-100)*20/100),IF(D16&lt;=1200,280+(D16-1000)*0.1,IF(OR('2. a) Jahresrechnung BG'!D7&gt;=1,'2. a) Jahresrechnung BG'!D8&gt;=1,'2. a) Jahresrechnung BG'!D9&gt;=1,'2. a) Jahresrechnung BG'!D10&gt;=1,'2. a) Jahresrechnung BG'!D11&gt;=1,),IF(D16&lt;=1500,280+(D16-1000)*0.1,330),300))))</f>
        <v>0</v>
      </c>
      <c r="E17" s="108">
        <f>IF(E16&lt;100,E16,IF(E16&lt;=1000,100+((E16-100)*20/100),IF(E16&lt;=1200,280+(E16-1000)*0.1,IF(OR('2. a) Jahresrechnung BG'!E7&gt;=1,'2. a) Jahresrechnung BG'!E8&gt;=1,'2. a) Jahresrechnung BG'!E9&gt;=1,'2. a) Jahresrechnung BG'!E10&gt;=1,'2. a) Jahresrechnung BG'!E11&gt;=1,),IF(E16&lt;=1500,280+(E16-1000)*0.1,330),300))))</f>
        <v>0</v>
      </c>
      <c r="F17" s="108">
        <f>IF(F16&lt;100,F16,IF(F16&lt;=1000,100+((F16-100)*20/100),IF(F16&lt;=1200,280+(F16-1000)*0.1,IF(OR('2. a) Jahresrechnung BG'!F7&gt;=1,'2. a) Jahresrechnung BG'!F8&gt;=1,'2. a) Jahresrechnung BG'!F9&gt;=1,'2. a) Jahresrechnung BG'!F10&gt;=1,'2. a) Jahresrechnung BG'!F11&gt;=1,),IF(F16&lt;=1500,280+(F16-1000)*0.1,330),300))))</f>
        <v>0</v>
      </c>
      <c r="G17" s="108">
        <f>IF(G16&lt;100,G16,IF(G16&lt;=1000,100+((G16-100)*20/100),IF(G16&lt;=1200,280+(G16-1000)*0.1,IF(OR('2. a) Jahresrechnung BG'!G7&gt;=1,'2. a) Jahresrechnung BG'!G8&gt;=1,'2. a) Jahresrechnung BG'!G9&gt;=1,'2. a) Jahresrechnung BG'!G10&gt;=1,'2. a) Jahresrechnung BG'!G11&gt;=1,),IF(G16&lt;=1500,280+(G16-1000)*0.1,330),300))))</f>
        <v>0</v>
      </c>
      <c r="H17" s="108">
        <f>IF(H16&lt;100,H16,IF(H16&lt;=1000,100+((H16-100)*20/100),IF(H16&lt;=1200,280+(H16-1000)*0.1,IF(OR('2. a) Jahresrechnung BG'!H7&gt;=1,'2. a) Jahresrechnung BG'!H8&gt;=1,'2. a) Jahresrechnung BG'!H9&gt;=1,'2. a) Jahresrechnung BG'!H10&gt;=1,'2. a) Jahresrechnung BG'!H11&gt;=1,),IF(H16&lt;=1500,280+(H16-1000)*0.1,330),300))))</f>
        <v>0</v>
      </c>
      <c r="I17" s="108">
        <f>IF(I16&lt;100,I16,IF(I16&lt;=1000,100+((I16-100)*20/100),IF(I16&lt;=1200,280+(I16-1000)*0.1,IF(OR('2. a) Jahresrechnung BG'!I7&gt;=1,'2. a) Jahresrechnung BG'!I8&gt;=1,'2. a) Jahresrechnung BG'!I9&gt;=1,'2. a) Jahresrechnung BG'!I10&gt;=1,'2. a) Jahresrechnung BG'!I11&gt;=1,),IF(I16&lt;=1500,280+(I16-1000)*0.1,330),300))))</f>
        <v>0</v>
      </c>
      <c r="J17" s="108">
        <f>IF(J16&lt;100,J16,IF(J16&lt;=1000,100+((J16-100)*20/100),IF(J16&lt;=1200,280+(J16-1000)*0.1,IF(OR('2. a) Jahresrechnung BG'!J7&gt;=1,'2. a) Jahresrechnung BG'!J8&gt;=1,'2. a) Jahresrechnung BG'!J9&gt;=1,'2. a) Jahresrechnung BG'!J10&gt;=1,'2. a) Jahresrechnung BG'!J11&gt;=1,),IF(J16&lt;=1500,280+(J16-1000)*0.1,330),300))))</f>
        <v>0</v>
      </c>
      <c r="K17" s="108">
        <f>IF(K16&lt;100,K16,IF(K16&lt;=1000,100+((K16-100)*20/100),IF(K16&lt;=1200,280+(K16-1000)*0.1,IF(OR('2. a) Jahresrechnung BG'!K7&gt;=1,'2. a) Jahresrechnung BG'!K8&gt;=1,'2. a) Jahresrechnung BG'!K9&gt;=1,'2. a) Jahresrechnung BG'!K10&gt;=1,'2. a) Jahresrechnung BG'!K11&gt;=1,),IF(K16&lt;=1500,280+(K16-1000)*0.1,330),300))))</f>
        <v>0</v>
      </c>
      <c r="L17" s="108">
        <f>IF(L16&lt;100,L16,IF(L16&lt;=1000,100+((L16-100)*20/100),IF(L16&lt;=1200,280+(L16-1000)*0.1,IF(OR('2. a) Jahresrechnung BG'!L7&gt;=1,'2. a) Jahresrechnung BG'!L8&gt;=1,'2. a) Jahresrechnung BG'!L9&gt;=1,'2. a) Jahresrechnung BG'!L10&gt;=1,'2. a) Jahresrechnung BG'!L11&gt;=1,),IF(L16&lt;=1500,280+(L16-1000)*0.1,330),300))))</f>
        <v>0</v>
      </c>
      <c r="M17" s="108">
        <f>IF(M16&lt;100,M16,IF(M16&lt;=1000,100+((M16-100)*20/100),IF(M16&lt;=1200,280+(M16-1000)*0.1,IF(OR('2. a) Jahresrechnung BG'!M7&gt;=1,'2. a) Jahresrechnung BG'!M8&gt;=1,'2. a) Jahresrechnung BG'!M9&gt;=1,'2. a) Jahresrechnung BG'!M10&gt;=1,'2. a) Jahresrechnung BG'!M11&gt;=1,),IF(M16&lt;=1500,280+(M16-1000)*0.1,330),300))))</f>
        <v>0</v>
      </c>
      <c r="N17" s="108">
        <f>IF(N16&lt;100,N16,IF(N16&lt;=1000,100+((N16-100)*20/100),IF(N16&lt;=1200,280+(N16-1000)*0.1,IF(OR('2. a) Jahresrechnung BG'!N7&gt;=1,'2. a) Jahresrechnung BG'!N8&gt;=1,'2. a) Jahresrechnung BG'!N9&gt;=1,'2. a) Jahresrechnung BG'!N10&gt;=1,'2. a) Jahresrechnung BG'!N11&gt;=1,),IF(N16&lt;=1500,280+(N16-1000)*0.1,330),300))))</f>
        <v>0</v>
      </c>
      <c r="O17" s="84"/>
    </row>
    <row r="18" spans="2:15" x14ac:dyDescent="0.2">
      <c r="B18" s="109" t="s">
        <v>46</v>
      </c>
      <c r="C18" s="110">
        <f t="shared" ref="C18:N18" si="2">SUM(C15-C17)</f>
        <v>0</v>
      </c>
      <c r="D18" s="110">
        <f t="shared" si="2"/>
        <v>0</v>
      </c>
      <c r="E18" s="110">
        <f t="shared" si="2"/>
        <v>0</v>
      </c>
      <c r="F18" s="110">
        <f t="shared" si="2"/>
        <v>0</v>
      </c>
      <c r="G18" s="110">
        <f t="shared" si="2"/>
        <v>0</v>
      </c>
      <c r="H18" s="110">
        <f t="shared" si="2"/>
        <v>0</v>
      </c>
      <c r="I18" s="110">
        <f t="shared" si="2"/>
        <v>0</v>
      </c>
      <c r="J18" s="110">
        <f t="shared" si="2"/>
        <v>0</v>
      </c>
      <c r="K18" s="110">
        <f t="shared" si="2"/>
        <v>0</v>
      </c>
      <c r="L18" s="110">
        <f t="shared" si="2"/>
        <v>0</v>
      </c>
      <c r="M18" s="110">
        <f t="shared" si="2"/>
        <v>0</v>
      </c>
      <c r="N18" s="110">
        <f t="shared" si="2"/>
        <v>0</v>
      </c>
      <c r="O18" s="111">
        <f>SUM(C18:N18)</f>
        <v>0</v>
      </c>
    </row>
    <row r="19" spans="2:15" x14ac:dyDescent="0.2">
      <c r="B19" s="126"/>
      <c r="C19" s="127"/>
      <c r="D19" s="128"/>
      <c r="E19" s="128"/>
      <c r="F19" s="128"/>
      <c r="G19" s="128"/>
      <c r="H19" s="128"/>
      <c r="I19" s="128"/>
      <c r="J19" s="128"/>
      <c r="K19" s="128"/>
      <c r="L19" s="128"/>
      <c r="M19" s="128"/>
      <c r="N19" s="129"/>
      <c r="O19" s="84"/>
    </row>
    <row r="20" spans="2:15" x14ac:dyDescent="0.2">
      <c r="B20" s="47" t="s">
        <v>47</v>
      </c>
      <c r="C20" s="118">
        <v>0</v>
      </c>
      <c r="D20" s="118">
        <v>0</v>
      </c>
      <c r="E20" s="118">
        <v>0</v>
      </c>
      <c r="F20" s="118">
        <v>0</v>
      </c>
      <c r="G20" s="118">
        <v>0</v>
      </c>
      <c r="H20" s="118">
        <v>0</v>
      </c>
      <c r="I20" s="118">
        <v>0</v>
      </c>
      <c r="J20" s="118">
        <v>0</v>
      </c>
      <c r="K20" s="118">
        <v>0</v>
      </c>
      <c r="L20" s="118">
        <v>0</v>
      </c>
      <c r="M20" s="118">
        <v>0</v>
      </c>
      <c r="N20" s="118">
        <v>0</v>
      </c>
      <c r="O20" s="111">
        <f t="shared" ref="O20:O25" si="3">SUM(C20:N20)</f>
        <v>0</v>
      </c>
    </row>
    <row r="21" spans="2:15" x14ac:dyDescent="0.2">
      <c r="B21" s="83" t="s">
        <v>48</v>
      </c>
      <c r="C21" s="108">
        <v>0</v>
      </c>
      <c r="D21" s="108">
        <v>0</v>
      </c>
      <c r="E21" s="108">
        <v>0</v>
      </c>
      <c r="F21" s="108">
        <v>0</v>
      </c>
      <c r="G21" s="108">
        <v>0</v>
      </c>
      <c r="H21" s="108">
        <v>0</v>
      </c>
      <c r="I21" s="108">
        <v>0</v>
      </c>
      <c r="J21" s="108">
        <v>0</v>
      </c>
      <c r="K21" s="108">
        <v>0</v>
      </c>
      <c r="L21" s="108">
        <v>0</v>
      </c>
      <c r="M21" s="108">
        <v>0</v>
      </c>
      <c r="N21" s="108">
        <v>0</v>
      </c>
      <c r="O21" s="121">
        <f t="shared" si="3"/>
        <v>0</v>
      </c>
    </row>
    <row r="22" spans="2:15" x14ac:dyDescent="0.2">
      <c r="B22" s="47" t="s">
        <v>49</v>
      </c>
      <c r="C22" s="119">
        <v>0</v>
      </c>
      <c r="D22" s="119">
        <v>0</v>
      </c>
      <c r="E22" s="119">
        <v>0</v>
      </c>
      <c r="F22" s="119">
        <v>0</v>
      </c>
      <c r="G22" s="119">
        <v>0</v>
      </c>
      <c r="H22" s="119">
        <v>0</v>
      </c>
      <c r="I22" s="119">
        <v>0</v>
      </c>
      <c r="J22" s="119">
        <v>0</v>
      </c>
      <c r="K22" s="119">
        <v>0</v>
      </c>
      <c r="L22" s="119">
        <v>0</v>
      </c>
      <c r="M22" s="119">
        <v>0</v>
      </c>
      <c r="N22" s="119">
        <v>0</v>
      </c>
      <c r="O22" s="111">
        <f t="shared" si="3"/>
        <v>0</v>
      </c>
    </row>
    <row r="23" spans="2:15" x14ac:dyDescent="0.2">
      <c r="B23" s="83" t="s">
        <v>50</v>
      </c>
      <c r="C23" s="108">
        <v>0</v>
      </c>
      <c r="D23" s="108">
        <v>0</v>
      </c>
      <c r="E23" s="108">
        <v>0</v>
      </c>
      <c r="F23" s="108">
        <v>0</v>
      </c>
      <c r="G23" s="108">
        <v>0</v>
      </c>
      <c r="H23" s="108">
        <v>0</v>
      </c>
      <c r="I23" s="108">
        <v>0</v>
      </c>
      <c r="J23" s="108">
        <v>0</v>
      </c>
      <c r="K23" s="108">
        <v>0</v>
      </c>
      <c r="L23" s="108">
        <v>0</v>
      </c>
      <c r="M23" s="108">
        <v>0</v>
      </c>
      <c r="N23" s="108">
        <v>0</v>
      </c>
      <c r="O23" s="121">
        <f t="shared" si="3"/>
        <v>0</v>
      </c>
    </row>
    <row r="24" spans="2:15" ht="13.5" thickBot="1" x14ac:dyDescent="0.25">
      <c r="B24" s="89" t="s">
        <v>51</v>
      </c>
      <c r="C24" s="130">
        <f t="shared" ref="C24:N24" si="4">C3*30</f>
        <v>0</v>
      </c>
      <c r="D24" s="130">
        <f>D3*30</f>
        <v>0</v>
      </c>
      <c r="E24" s="130">
        <f t="shared" si="4"/>
        <v>0</v>
      </c>
      <c r="F24" s="130">
        <f t="shared" si="4"/>
        <v>0</v>
      </c>
      <c r="G24" s="130">
        <f t="shared" si="4"/>
        <v>0</v>
      </c>
      <c r="H24" s="130">
        <f t="shared" si="4"/>
        <v>0</v>
      </c>
      <c r="I24" s="130">
        <f t="shared" si="4"/>
        <v>0</v>
      </c>
      <c r="J24" s="130">
        <f t="shared" si="4"/>
        <v>0</v>
      </c>
      <c r="K24" s="130">
        <f t="shared" si="4"/>
        <v>0</v>
      </c>
      <c r="L24" s="130">
        <f t="shared" si="4"/>
        <v>0</v>
      </c>
      <c r="M24" s="130">
        <f t="shared" si="4"/>
        <v>0</v>
      </c>
      <c r="N24" s="130">
        <f t="shared" si="4"/>
        <v>0</v>
      </c>
      <c r="O24" s="131">
        <f t="shared" si="3"/>
        <v>0</v>
      </c>
    </row>
    <row r="25" spans="2:15" ht="14.25" thickTop="1" thickBot="1" x14ac:dyDescent="0.25">
      <c r="B25" s="132" t="s">
        <v>52</v>
      </c>
      <c r="C25" s="133">
        <f t="shared" ref="C25:N25" si="5">SUM(C8+C13+C18+C20+C21+C22+C23-IF((SUM(C20:C23)-C24)&gt;0,C24,0))</f>
        <v>0</v>
      </c>
      <c r="D25" s="133">
        <f t="shared" si="5"/>
        <v>0</v>
      </c>
      <c r="E25" s="133">
        <f t="shared" si="5"/>
        <v>0</v>
      </c>
      <c r="F25" s="133">
        <f t="shared" si="5"/>
        <v>0</v>
      </c>
      <c r="G25" s="133">
        <f t="shared" si="5"/>
        <v>0</v>
      </c>
      <c r="H25" s="133">
        <f t="shared" si="5"/>
        <v>0</v>
      </c>
      <c r="I25" s="133">
        <f t="shared" si="5"/>
        <v>0</v>
      </c>
      <c r="J25" s="133">
        <f t="shared" si="5"/>
        <v>0</v>
      </c>
      <c r="K25" s="133">
        <f t="shared" si="5"/>
        <v>0</v>
      </c>
      <c r="L25" s="133">
        <f t="shared" si="5"/>
        <v>0</v>
      </c>
      <c r="M25" s="133">
        <f t="shared" si="5"/>
        <v>0</v>
      </c>
      <c r="N25" s="133">
        <f t="shared" si="5"/>
        <v>0</v>
      </c>
      <c r="O25" s="133">
        <f t="shared" si="3"/>
        <v>0</v>
      </c>
    </row>
    <row r="26" spans="2:15" ht="13.5" thickTop="1" x14ac:dyDescent="0.2"/>
  </sheetData>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8"/>
  <sheetViews>
    <sheetView workbookViewId="0">
      <selection activeCell="D15" sqref="D15"/>
    </sheetView>
  </sheetViews>
  <sheetFormatPr baseColWidth="10" defaultColWidth="11.42578125" defaultRowHeight="12.75" x14ac:dyDescent="0.2"/>
  <cols>
    <col min="15" max="15" width="12.85546875" customWidth="1"/>
  </cols>
  <sheetData>
    <row r="1" spans="2:15" x14ac:dyDescent="0.2">
      <c r="C1" s="1" t="s">
        <v>0</v>
      </c>
      <c r="D1" s="1" t="s">
        <v>1</v>
      </c>
      <c r="E1" s="1" t="s">
        <v>2</v>
      </c>
      <c r="F1" s="1" t="s">
        <v>3</v>
      </c>
      <c r="G1" s="1" t="s">
        <v>4</v>
      </c>
      <c r="H1" s="1" t="s">
        <v>5</v>
      </c>
      <c r="I1" s="1" t="s">
        <v>6</v>
      </c>
      <c r="J1" s="1" t="s">
        <v>7</v>
      </c>
      <c r="K1" s="1" t="s">
        <v>8</v>
      </c>
      <c r="L1" s="1" t="s">
        <v>22</v>
      </c>
      <c r="M1" s="1" t="s">
        <v>10</v>
      </c>
      <c r="N1" s="1" t="s">
        <v>11</v>
      </c>
      <c r="O1" s="1" t="s">
        <v>12</v>
      </c>
    </row>
    <row r="2" spans="2:15" x14ac:dyDescent="0.2">
      <c r="B2" s="109" t="s">
        <v>53</v>
      </c>
      <c r="C2" s="134"/>
      <c r="D2" s="134"/>
      <c r="E2" s="134"/>
      <c r="F2" s="134"/>
      <c r="G2" s="134"/>
      <c r="H2" s="134"/>
      <c r="I2" s="134"/>
      <c r="J2" s="134"/>
      <c r="K2" s="134"/>
      <c r="L2" s="134"/>
      <c r="M2" s="134"/>
      <c r="N2" s="135"/>
      <c r="O2" s="86"/>
    </row>
    <row r="3" spans="2:15" x14ac:dyDescent="0.2">
      <c r="B3" s="83" t="s">
        <v>54</v>
      </c>
      <c r="C3" s="108">
        <f>'2. b) Jahresrechnung Bedarfe'!C22</f>
        <v>0</v>
      </c>
      <c r="D3" s="108">
        <f>'2. b) Jahresrechnung Bedarfe'!D22</f>
        <v>0</v>
      </c>
      <c r="E3" s="108">
        <f>'2. b) Jahresrechnung Bedarfe'!E22</f>
        <v>0</v>
      </c>
      <c r="F3" s="108">
        <f>'2. b) Jahresrechnung Bedarfe'!F22</f>
        <v>0</v>
      </c>
      <c r="G3" s="108">
        <f>'2. b) Jahresrechnung Bedarfe'!G22</f>
        <v>0</v>
      </c>
      <c r="H3" s="108">
        <f>'2. b) Jahresrechnung Bedarfe'!H22</f>
        <v>0</v>
      </c>
      <c r="I3" s="108">
        <f>'2. b) Jahresrechnung Bedarfe'!I22</f>
        <v>0</v>
      </c>
      <c r="J3" s="108">
        <f>'2. b) Jahresrechnung Bedarfe'!J22</f>
        <v>0</v>
      </c>
      <c r="K3" s="108">
        <f>'2. b) Jahresrechnung Bedarfe'!K22</f>
        <v>0</v>
      </c>
      <c r="L3" s="108">
        <f>'2. b) Jahresrechnung Bedarfe'!L22</f>
        <v>0</v>
      </c>
      <c r="M3" s="108">
        <f>'2. b) Jahresrechnung Bedarfe'!M22</f>
        <v>0</v>
      </c>
      <c r="N3" s="108">
        <f>'2. b) Jahresrechnung Bedarfe'!N22</f>
        <v>0</v>
      </c>
      <c r="O3" s="121">
        <f>SUM(C3:N3)</f>
        <v>0</v>
      </c>
    </row>
    <row r="4" spans="2:15" ht="26.25" thickBot="1" x14ac:dyDescent="0.25">
      <c r="B4" s="89" t="s">
        <v>55</v>
      </c>
      <c r="C4" s="130">
        <f>'2. c) Jahresrechnung Einkommen'!C25</f>
        <v>0</v>
      </c>
      <c r="D4" s="130">
        <f>'2. c) Jahresrechnung Einkommen'!D25</f>
        <v>0</v>
      </c>
      <c r="E4" s="130">
        <f>'2. c) Jahresrechnung Einkommen'!E25</f>
        <v>0</v>
      </c>
      <c r="F4" s="130">
        <f>'2. c) Jahresrechnung Einkommen'!F25</f>
        <v>0</v>
      </c>
      <c r="G4" s="130">
        <f>'2. c) Jahresrechnung Einkommen'!G25</f>
        <v>0</v>
      </c>
      <c r="H4" s="130">
        <f>'2. c) Jahresrechnung Einkommen'!H25</f>
        <v>0</v>
      </c>
      <c r="I4" s="130">
        <f>'2. c) Jahresrechnung Einkommen'!I25</f>
        <v>0</v>
      </c>
      <c r="J4" s="130">
        <f>'2. c) Jahresrechnung Einkommen'!J25</f>
        <v>0</v>
      </c>
      <c r="K4" s="130">
        <f>'2. c) Jahresrechnung Einkommen'!K25</f>
        <v>0</v>
      </c>
      <c r="L4" s="130">
        <f>'2. c) Jahresrechnung Einkommen'!L25</f>
        <v>0</v>
      </c>
      <c r="M4" s="130">
        <f>'2. c) Jahresrechnung Einkommen'!M25</f>
        <v>0</v>
      </c>
      <c r="N4" s="130">
        <f>'2. c) Jahresrechnung Einkommen'!N25</f>
        <v>0</v>
      </c>
      <c r="O4" s="131">
        <f>SUM(C4:N4)</f>
        <v>0</v>
      </c>
    </row>
    <row r="5" spans="2:15" ht="27" thickTop="1" thickBot="1" x14ac:dyDescent="0.25">
      <c r="B5" s="136" t="s">
        <v>56</v>
      </c>
      <c r="C5" s="24">
        <f t="shared" ref="C5:N5" si="0">IF(C4&gt;C3,0,SUM(C3-C4))</f>
        <v>0</v>
      </c>
      <c r="D5" s="24">
        <f t="shared" si="0"/>
        <v>0</v>
      </c>
      <c r="E5" s="24">
        <f t="shared" si="0"/>
        <v>0</v>
      </c>
      <c r="F5" s="24">
        <f t="shared" si="0"/>
        <v>0</v>
      </c>
      <c r="G5" s="24">
        <f t="shared" si="0"/>
        <v>0</v>
      </c>
      <c r="H5" s="24">
        <f t="shared" si="0"/>
        <v>0</v>
      </c>
      <c r="I5" s="24">
        <f t="shared" si="0"/>
        <v>0</v>
      </c>
      <c r="J5" s="24">
        <f t="shared" si="0"/>
        <v>0</v>
      </c>
      <c r="K5" s="24">
        <f t="shared" si="0"/>
        <v>0</v>
      </c>
      <c r="L5" s="24">
        <f t="shared" si="0"/>
        <v>0</v>
      </c>
      <c r="M5" s="24">
        <f t="shared" si="0"/>
        <v>0</v>
      </c>
      <c r="N5" s="24">
        <f t="shared" si="0"/>
        <v>0</v>
      </c>
      <c r="O5" s="34">
        <f>SUM(C5:N5)</f>
        <v>0</v>
      </c>
    </row>
    <row r="6" spans="2:15" ht="13.5" thickTop="1" x14ac:dyDescent="0.2">
      <c r="B6" s="29" t="s">
        <v>57</v>
      </c>
      <c r="C6" s="137"/>
      <c r="D6" s="137"/>
      <c r="E6" s="137"/>
      <c r="F6" s="137"/>
      <c r="G6" s="137"/>
      <c r="H6" s="137"/>
      <c r="I6" s="137"/>
      <c r="J6" s="137"/>
      <c r="K6" s="137"/>
      <c r="L6" s="137"/>
      <c r="M6" s="137"/>
      <c r="N6" s="138"/>
      <c r="O6" s="139"/>
    </row>
    <row r="7" spans="2:15" ht="25.5" x14ac:dyDescent="0.2">
      <c r="B7" s="83" t="s">
        <v>58</v>
      </c>
      <c r="C7" s="140">
        <v>0</v>
      </c>
      <c r="D7" s="140">
        <v>0</v>
      </c>
      <c r="E7" s="140">
        <v>0</v>
      </c>
      <c r="F7" s="140">
        <v>0</v>
      </c>
      <c r="G7" s="140">
        <v>0</v>
      </c>
      <c r="H7" s="140">
        <v>0</v>
      </c>
      <c r="I7" s="140">
        <v>0</v>
      </c>
      <c r="J7" s="140">
        <v>0</v>
      </c>
      <c r="K7" s="140">
        <v>0</v>
      </c>
      <c r="L7" s="140">
        <v>0</v>
      </c>
      <c r="M7" s="140">
        <v>0</v>
      </c>
      <c r="N7" s="140">
        <v>0</v>
      </c>
      <c r="O7" s="108">
        <f>SUM(C7:N7)</f>
        <v>0</v>
      </c>
    </row>
    <row r="8" spans="2:15" ht="25.5" x14ac:dyDescent="0.2">
      <c r="B8" s="47" t="s">
        <v>59</v>
      </c>
      <c r="C8" s="141">
        <v>0</v>
      </c>
      <c r="D8" s="141">
        <v>0</v>
      </c>
      <c r="E8" s="141">
        <v>0</v>
      </c>
      <c r="F8" s="141">
        <v>0</v>
      </c>
      <c r="G8" s="141">
        <v>0</v>
      </c>
      <c r="H8" s="141">
        <v>0</v>
      </c>
      <c r="I8" s="141">
        <v>0</v>
      </c>
      <c r="J8" s="141">
        <v>0</v>
      </c>
      <c r="K8" s="141">
        <v>0</v>
      </c>
      <c r="L8" s="141">
        <v>0</v>
      </c>
      <c r="M8" s="141">
        <v>0</v>
      </c>
      <c r="N8" s="141">
        <v>0</v>
      </c>
      <c r="O8" s="119">
        <f>SUM(C8:N8)</f>
        <v>0</v>
      </c>
    </row>
    <row r="9" spans="2:15" ht="13.5" thickBot="1" x14ac:dyDescent="0.25">
      <c r="B9" s="142" t="s">
        <v>60</v>
      </c>
      <c r="C9" s="143">
        <v>0</v>
      </c>
      <c r="D9" s="143">
        <v>0</v>
      </c>
      <c r="E9" s="143">
        <v>0</v>
      </c>
      <c r="F9" s="143">
        <v>0</v>
      </c>
      <c r="G9" s="143">
        <v>0</v>
      </c>
      <c r="H9" s="143">
        <v>0</v>
      </c>
      <c r="I9" s="143">
        <v>0</v>
      </c>
      <c r="J9" s="143">
        <v>0</v>
      </c>
      <c r="K9" s="143">
        <v>0</v>
      </c>
      <c r="L9" s="143">
        <v>0</v>
      </c>
      <c r="M9" s="143">
        <v>0</v>
      </c>
      <c r="N9" s="143">
        <v>0</v>
      </c>
      <c r="O9" s="143">
        <f>SUM(C9:N9)</f>
        <v>0</v>
      </c>
    </row>
    <row r="10" spans="2:15" ht="27" thickTop="1" thickBot="1" x14ac:dyDescent="0.25">
      <c r="B10" s="144" t="s">
        <v>61</v>
      </c>
      <c r="C10" s="145">
        <f t="shared" ref="C10:N10" si="1">SUM(C5-C7-C8-C9)</f>
        <v>0</v>
      </c>
      <c r="D10" s="145">
        <f t="shared" si="1"/>
        <v>0</v>
      </c>
      <c r="E10" s="145">
        <f t="shared" si="1"/>
        <v>0</v>
      </c>
      <c r="F10" s="145">
        <f t="shared" si="1"/>
        <v>0</v>
      </c>
      <c r="G10" s="145">
        <f t="shared" si="1"/>
        <v>0</v>
      </c>
      <c r="H10" s="145">
        <f t="shared" si="1"/>
        <v>0</v>
      </c>
      <c r="I10" s="145">
        <f t="shared" si="1"/>
        <v>0</v>
      </c>
      <c r="J10" s="145">
        <f t="shared" si="1"/>
        <v>0</v>
      </c>
      <c r="K10" s="145">
        <f t="shared" si="1"/>
        <v>0</v>
      </c>
      <c r="L10" s="145">
        <f t="shared" si="1"/>
        <v>0</v>
      </c>
      <c r="M10" s="145">
        <f t="shared" si="1"/>
        <v>0</v>
      </c>
      <c r="N10" s="145">
        <f t="shared" si="1"/>
        <v>0</v>
      </c>
      <c r="O10" s="146">
        <f>SUM(C10:N10)</f>
        <v>0</v>
      </c>
    </row>
    <row r="11" spans="2:15" ht="13.5" thickTop="1" x14ac:dyDescent="0.2">
      <c r="B11" s="54"/>
      <c r="C11" s="147"/>
      <c r="D11" s="148"/>
      <c r="E11" s="148"/>
      <c r="F11" s="148"/>
      <c r="G11" s="148"/>
      <c r="H11" s="148"/>
      <c r="I11" s="148"/>
      <c r="J11" s="148"/>
      <c r="K11" s="148"/>
      <c r="L11" s="148"/>
      <c r="M11" s="148"/>
      <c r="N11" s="149"/>
      <c r="O11" s="150"/>
    </row>
    <row r="12" spans="2:15" x14ac:dyDescent="0.2">
      <c r="B12" s="109" t="s">
        <v>62</v>
      </c>
      <c r="C12" s="151" t="s">
        <v>63</v>
      </c>
      <c r="D12" s="151" t="s">
        <v>64</v>
      </c>
      <c r="E12" s="151" t="s">
        <v>65</v>
      </c>
      <c r="F12" s="151" t="s">
        <v>66</v>
      </c>
      <c r="G12" s="151" t="s">
        <v>67</v>
      </c>
      <c r="H12" s="151" t="s">
        <v>68</v>
      </c>
      <c r="I12" s="151" t="s">
        <v>69</v>
      </c>
      <c r="J12" s="151" t="s">
        <v>70</v>
      </c>
      <c r="K12" s="151" t="s">
        <v>71</v>
      </c>
      <c r="L12" s="151" t="s">
        <v>72</v>
      </c>
      <c r="M12" s="151" t="s">
        <v>73</v>
      </c>
      <c r="N12" s="151" t="s">
        <v>74</v>
      </c>
      <c r="O12" s="152"/>
    </row>
    <row r="13" spans="2:15" x14ac:dyDescent="0.2">
      <c r="B13" s="30" t="s">
        <v>75</v>
      </c>
      <c r="C13" s="25">
        <v>0</v>
      </c>
      <c r="D13" s="25">
        <v>0</v>
      </c>
      <c r="E13" s="25">
        <v>0</v>
      </c>
      <c r="F13" s="25">
        <v>0</v>
      </c>
      <c r="G13" s="25">
        <v>0</v>
      </c>
      <c r="H13" s="25">
        <v>0</v>
      </c>
      <c r="I13" s="25">
        <v>0</v>
      </c>
      <c r="J13" s="25">
        <v>0</v>
      </c>
      <c r="K13" s="25">
        <v>0</v>
      </c>
      <c r="L13" s="25">
        <v>0</v>
      </c>
      <c r="M13" s="25">
        <v>0</v>
      </c>
      <c r="N13" s="25">
        <v>0</v>
      </c>
      <c r="O13" s="33">
        <f>SUM(C13:N13)</f>
        <v>0</v>
      </c>
    </row>
    <row r="14" spans="2:15" ht="13.5" thickBot="1" x14ac:dyDescent="0.25">
      <c r="B14" s="153" t="s">
        <v>76</v>
      </c>
      <c r="C14" s="154">
        <f t="shared" ref="C14:O14" si="2">SUM(C10-C13)</f>
        <v>0</v>
      </c>
      <c r="D14" s="154">
        <f t="shared" si="2"/>
        <v>0</v>
      </c>
      <c r="E14" s="154">
        <f t="shared" si="2"/>
        <v>0</v>
      </c>
      <c r="F14" s="154">
        <f t="shared" si="2"/>
        <v>0</v>
      </c>
      <c r="G14" s="154">
        <f t="shared" si="2"/>
        <v>0</v>
      </c>
      <c r="H14" s="154">
        <f t="shared" si="2"/>
        <v>0</v>
      </c>
      <c r="I14" s="154">
        <f t="shared" si="2"/>
        <v>0</v>
      </c>
      <c r="J14" s="154">
        <f t="shared" si="2"/>
        <v>0</v>
      </c>
      <c r="K14" s="154">
        <f t="shared" si="2"/>
        <v>0</v>
      </c>
      <c r="L14" s="154">
        <f t="shared" si="2"/>
        <v>0</v>
      </c>
      <c r="M14" s="154">
        <f t="shared" si="2"/>
        <v>0</v>
      </c>
      <c r="N14" s="154">
        <f t="shared" si="2"/>
        <v>0</v>
      </c>
      <c r="O14" s="131">
        <f t="shared" si="2"/>
        <v>0</v>
      </c>
    </row>
    <row r="15" spans="2:15" s="5" customFormat="1" ht="27" thickTop="1" thickBot="1" x14ac:dyDescent="0.25">
      <c r="B15" s="155" t="s">
        <v>77</v>
      </c>
      <c r="C15" s="35" t="str">
        <f>IF(D15&gt;0,"fehlen","wurden")</f>
        <v>wurden</v>
      </c>
      <c r="D15" s="36">
        <f>SUM(C14:N14)</f>
        <v>0</v>
      </c>
      <c r="E15" s="35" t="str">
        <f>IF(D15&gt;0,"","zuviel gezahlt.")</f>
        <v>zuviel gezahlt.</v>
      </c>
      <c r="F15" s="156"/>
      <c r="G15" s="156"/>
      <c r="H15" s="156"/>
      <c r="I15" s="156"/>
      <c r="J15" s="156"/>
      <c r="K15" s="156"/>
      <c r="L15" s="156"/>
      <c r="M15" s="157"/>
      <c r="N15" s="156"/>
    </row>
    <row r="16" spans="2:15" ht="13.5" thickTop="1" x14ac:dyDescent="0.2">
      <c r="B16" s="31" t="s">
        <v>78</v>
      </c>
      <c r="C16" s="158">
        <v>0</v>
      </c>
      <c r="D16" s="159" t="s">
        <v>79</v>
      </c>
      <c r="E16" s="159"/>
      <c r="F16" s="159"/>
      <c r="G16" s="159" t="s">
        <v>80</v>
      </c>
      <c r="H16" s="159"/>
      <c r="I16" s="160" t="s">
        <v>81</v>
      </c>
      <c r="J16" s="158">
        <v>0</v>
      </c>
      <c r="K16" s="160" t="s">
        <v>82</v>
      </c>
      <c r="L16" s="161">
        <f>SUM(C16-J16)</f>
        <v>0</v>
      </c>
      <c r="M16" s="159"/>
      <c r="N16" s="159"/>
      <c r="O16" s="162"/>
    </row>
    <row r="17" spans="2:15" x14ac:dyDescent="0.2">
      <c r="B17" s="163"/>
      <c r="C17" s="164">
        <v>0</v>
      </c>
      <c r="D17" s="165" t="s">
        <v>83</v>
      </c>
      <c r="E17" s="165"/>
      <c r="F17" s="165"/>
      <c r="G17" s="165" t="s">
        <v>84</v>
      </c>
      <c r="H17" s="165"/>
      <c r="I17" s="166"/>
      <c r="J17" s="165"/>
      <c r="K17" s="165"/>
      <c r="L17" s="165"/>
      <c r="M17" s="165"/>
      <c r="N17" s="165"/>
      <c r="O17" s="167"/>
    </row>
    <row r="18" spans="2:15" x14ac:dyDescent="0.2">
      <c r="B18" s="168" t="s">
        <v>46</v>
      </c>
      <c r="C18" s="169">
        <f>SUM(C16:C17)</f>
        <v>0</v>
      </c>
      <c r="D18" s="170"/>
      <c r="E18" s="170"/>
      <c r="F18" s="170"/>
      <c r="G18" s="170"/>
      <c r="H18" s="170"/>
      <c r="I18" s="170"/>
      <c r="J18" s="170"/>
      <c r="K18" s="170"/>
      <c r="L18" s="170"/>
      <c r="M18" s="170"/>
      <c r="N18" s="170"/>
      <c r="O18" s="171"/>
    </row>
  </sheetData>
  <pageMargins left="0.7" right="0.7" top="0.78740157499999996" bottom="0.78740157499999996" header="0.3" footer="0.3"/>
  <pageSetup paperSize="9"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vt:i4>
      </vt:variant>
    </vt:vector>
  </HeadingPairs>
  <TitlesOfParts>
    <vt:vector size="14" baseType="lpstr">
      <vt:lpstr>Vorwort</vt:lpstr>
      <vt:lpstr>1. ALG II Monats-Berechnung</vt:lpstr>
      <vt:lpstr>Kinderzuschlag</vt:lpstr>
      <vt:lpstr>Wohngeld</vt:lpstr>
      <vt:lpstr>RS2</vt:lpstr>
      <vt:lpstr>2. a) Jahresrechnung BG</vt:lpstr>
      <vt:lpstr>2. b) Jahresrechnung Bedarfe</vt:lpstr>
      <vt:lpstr>2. c) Jahresrechnung Einkommen</vt:lpstr>
      <vt:lpstr>2. d) Jahresrechnung Anspruch</vt:lpstr>
      <vt:lpstr>Endgültige Bewilligung</vt:lpstr>
      <vt:lpstr>RS</vt:lpstr>
      <vt:lpstr>Berechnung</vt:lpstr>
      <vt:lpstr>Wohngeld (Rechnung)</vt:lpstr>
      <vt:lpstr>'2. b) Jahresrechnung Bedarfe'!Druckbereich</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dc:creator>
  <cp:keywords/>
  <dc:description/>
  <cp:lastModifiedBy>widerspruch</cp:lastModifiedBy>
  <cp:revision/>
  <dcterms:created xsi:type="dcterms:W3CDTF">2011-12-19T22:52:57Z</dcterms:created>
  <dcterms:modified xsi:type="dcterms:W3CDTF">2019-10-18T09:51:32Z</dcterms:modified>
  <cp:category/>
  <cp:contentStatus/>
</cp:coreProperties>
</file>